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mc:AlternateContent xmlns:mc="http://schemas.openxmlformats.org/markup-compatibility/2006">
    <mc:Choice Requires="x15">
      <x15ac:absPath xmlns:x15ac="http://schemas.microsoft.com/office/spreadsheetml/2010/11/ac" url="C:\Users\USER\Desktop\DOC_EBRO\CEA_CCBAD_IMPACT\PTA_IMPACT\PTBA_2022\"/>
    </mc:Choice>
  </mc:AlternateContent>
  <xr:revisionPtr revIDLastSave="0" documentId="13_ncr:1_{E40016E8-5C6B-4FFE-B382-344A4D5BB2CF}" xr6:coauthVersionLast="47" xr6:coauthVersionMax="47" xr10:uidLastSave="{00000000-0000-0000-0000-000000000000}"/>
  <bookViews>
    <workbookView xWindow="-120" yWindow="-120" windowWidth="20730" windowHeight="11160" xr2:uid="{00000000-000D-0000-FFFF-FFFF00000000}"/>
  </bookViews>
  <sheets>
    <sheet name="PTBA_CCBAD_2022 f" sheetId="9" r:id="rId1"/>
  </sheets>
  <definedNames>
    <definedName name="_xlnm.Print_Area" localSheetId="0">'PTBA_CCBAD_2022 f'!$A$1:$E$145</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L105" i="9" l="1"/>
  <c r="N98" i="9"/>
  <c r="O98" i="9"/>
  <c r="P98" i="9"/>
  <c r="K98" i="9"/>
  <c r="M105" i="9" l="1"/>
  <c r="M32" i="9" l="1"/>
  <c r="AC33" i="9" l="1"/>
  <c r="AC25" i="9"/>
  <c r="K139" i="9"/>
  <c r="L139" i="9" s="1"/>
  <c r="M139" i="9" s="1"/>
  <c r="K129" i="9"/>
  <c r="L129" i="9" s="1"/>
  <c r="G11" i="9"/>
  <c r="I11" i="9" s="1"/>
  <c r="L11" i="9"/>
  <c r="I12" i="9"/>
  <c r="L12" i="9"/>
  <c r="G13" i="9"/>
  <c r="I13" i="9" s="1"/>
  <c r="L13" i="9"/>
  <c r="I14" i="9"/>
  <c r="L14" i="9"/>
  <c r="G15" i="9"/>
  <c r="I15" i="9" s="1"/>
  <c r="L15" i="9"/>
  <c r="I16" i="9"/>
  <c r="L16" i="9"/>
  <c r="G17" i="9"/>
  <c r="H17" i="9"/>
  <c r="H10" i="9" s="1"/>
  <c r="L17" i="9"/>
  <c r="I18" i="9"/>
  <c r="L18" i="9"/>
  <c r="I19" i="9"/>
  <c r="L19" i="9"/>
  <c r="G20" i="9"/>
  <c r="I20" i="9" s="1"/>
  <c r="L20" i="9"/>
  <c r="I21" i="9"/>
  <c r="L21" i="9"/>
  <c r="I23" i="9"/>
  <c r="L23" i="9"/>
  <c r="I24" i="9"/>
  <c r="L24" i="9"/>
  <c r="I26" i="9"/>
  <c r="L26" i="9"/>
  <c r="I27" i="9"/>
  <c r="L27" i="9"/>
  <c r="I28" i="9"/>
  <c r="L28" i="9"/>
  <c r="I29" i="9"/>
  <c r="L29" i="9"/>
  <c r="I30" i="9"/>
  <c r="L30" i="9"/>
  <c r="I31" i="9"/>
  <c r="L31" i="9"/>
  <c r="L144" i="9"/>
  <c r="M144" i="9" s="1"/>
  <c r="L143" i="9"/>
  <c r="M143" i="9" s="1"/>
  <c r="L142" i="9"/>
  <c r="M142" i="9" s="1"/>
  <c r="K141" i="9"/>
  <c r="L141" i="9" s="1"/>
  <c r="M141" i="9" s="1"/>
  <c r="K140" i="9"/>
  <c r="L140" i="9" s="1"/>
  <c r="M140" i="9" s="1"/>
  <c r="L138" i="9"/>
  <c r="I138" i="9"/>
  <c r="M138" i="9" s="1"/>
  <c r="L137" i="9"/>
  <c r="I137" i="9"/>
  <c r="M137" i="9" s="1"/>
  <c r="P136" i="9"/>
  <c r="O136" i="9"/>
  <c r="N136" i="9"/>
  <c r="J136" i="9"/>
  <c r="H136" i="9"/>
  <c r="G136" i="9"/>
  <c r="L135" i="9"/>
  <c r="I135" i="9"/>
  <c r="M135" i="9" s="1"/>
  <c r="L134" i="9"/>
  <c r="I134" i="9"/>
  <c r="M134" i="9" s="1"/>
  <c r="L133" i="9"/>
  <c r="I133" i="9"/>
  <c r="M133" i="9" s="1"/>
  <c r="P132" i="9"/>
  <c r="O132" i="9"/>
  <c r="N132" i="9"/>
  <c r="K132" i="9"/>
  <c r="J132" i="9"/>
  <c r="H132" i="9"/>
  <c r="G132" i="9"/>
  <c r="L131" i="9"/>
  <c r="I131" i="9"/>
  <c r="L130" i="9"/>
  <c r="I130" i="9"/>
  <c r="N129" i="9"/>
  <c r="N127" i="9" s="1"/>
  <c r="G129" i="9"/>
  <c r="I129" i="9" s="1"/>
  <c r="L128" i="9"/>
  <c r="H127" i="9"/>
  <c r="G128" i="9"/>
  <c r="P127" i="9"/>
  <c r="O127" i="9"/>
  <c r="J127" i="9"/>
  <c r="L126" i="9"/>
  <c r="I126" i="9"/>
  <c r="L125" i="9"/>
  <c r="I125" i="9"/>
  <c r="L124" i="9"/>
  <c r="I124" i="9"/>
  <c r="L123" i="9"/>
  <c r="I123" i="9"/>
  <c r="L122" i="9"/>
  <c r="H122" i="9"/>
  <c r="G122" i="9"/>
  <c r="L121" i="9"/>
  <c r="I121" i="9"/>
  <c r="M121" i="9" s="1"/>
  <c r="L120" i="9"/>
  <c r="I120" i="9"/>
  <c r="M120" i="9" s="1"/>
  <c r="K119" i="9"/>
  <c r="K116" i="9" s="1"/>
  <c r="G119" i="9"/>
  <c r="I119" i="9" s="1"/>
  <c r="L118" i="9"/>
  <c r="I118" i="9"/>
  <c r="M118" i="9" s="1"/>
  <c r="L117" i="9"/>
  <c r="G117" i="9"/>
  <c r="P116" i="9"/>
  <c r="O116" i="9"/>
  <c r="N116" i="9"/>
  <c r="J116" i="9"/>
  <c r="F115" i="9"/>
  <c r="L114" i="9"/>
  <c r="I114" i="9"/>
  <c r="M114" i="9" s="1"/>
  <c r="L113" i="9"/>
  <c r="I113" i="9"/>
  <c r="L112" i="9"/>
  <c r="I112" i="9"/>
  <c r="M112" i="9" s="1"/>
  <c r="L111" i="9"/>
  <c r="I111" i="9"/>
  <c r="L110" i="9"/>
  <c r="I110" i="9"/>
  <c r="M110" i="9" s="1"/>
  <c r="L109" i="9"/>
  <c r="I109" i="9"/>
  <c r="L108" i="9"/>
  <c r="I108" i="9"/>
  <c r="M108" i="9" s="1"/>
  <c r="P107" i="9"/>
  <c r="O107" i="9"/>
  <c r="N107" i="9"/>
  <c r="K107" i="9"/>
  <c r="J107" i="9"/>
  <c r="H107" i="9"/>
  <c r="G107" i="9"/>
  <c r="F107" i="9"/>
  <c r="L106" i="9"/>
  <c r="I106" i="9"/>
  <c r="L104" i="9"/>
  <c r="I104" i="9"/>
  <c r="M104" i="9" s="1"/>
  <c r="L103" i="9"/>
  <c r="I103" i="9"/>
  <c r="L102" i="9"/>
  <c r="I102" i="9"/>
  <c r="M102" i="9" s="1"/>
  <c r="L101" i="9"/>
  <c r="M101" i="9" s="1"/>
  <c r="L100" i="9"/>
  <c r="I100" i="9"/>
  <c r="M100" i="9" s="1"/>
  <c r="L99" i="9"/>
  <c r="I99" i="9"/>
  <c r="M99" i="9" s="1"/>
  <c r="H98" i="9"/>
  <c r="G98" i="9"/>
  <c r="F98" i="9"/>
  <c r="L97" i="9"/>
  <c r="M97" i="9" s="1"/>
  <c r="L96" i="9"/>
  <c r="I96" i="9"/>
  <c r="M96" i="9" s="1"/>
  <c r="L95" i="9"/>
  <c r="I95" i="9"/>
  <c r="M95" i="9" s="1"/>
  <c r="M94" i="9" s="1"/>
  <c r="P94" i="9"/>
  <c r="O94" i="9"/>
  <c r="N94" i="9"/>
  <c r="K94" i="9"/>
  <c r="J94" i="9"/>
  <c r="H94" i="9"/>
  <c r="G94" i="9"/>
  <c r="F94" i="9"/>
  <c r="K93" i="9"/>
  <c r="I93" i="9"/>
  <c r="L92" i="9"/>
  <c r="I92" i="9"/>
  <c r="M92" i="9" s="1"/>
  <c r="L91" i="9"/>
  <c r="I91" i="9"/>
  <c r="M91" i="9" s="1"/>
  <c r="L90" i="9"/>
  <c r="I90" i="9"/>
  <c r="M90" i="9" s="1"/>
  <c r="L89" i="9"/>
  <c r="I89" i="9"/>
  <c r="M89" i="9" s="1"/>
  <c r="L88" i="9"/>
  <c r="I88" i="9"/>
  <c r="M88" i="9" s="1"/>
  <c r="L87" i="9"/>
  <c r="I87" i="9"/>
  <c r="M87" i="9" s="1"/>
  <c r="L86" i="9"/>
  <c r="I86" i="9"/>
  <c r="M86" i="9" s="1"/>
  <c r="L85" i="9"/>
  <c r="I85" i="9"/>
  <c r="M85" i="9" s="1"/>
  <c r="L84" i="9"/>
  <c r="I84" i="9"/>
  <c r="M84" i="9" s="1"/>
  <c r="L83" i="9"/>
  <c r="I83" i="9"/>
  <c r="M83" i="9" s="1"/>
  <c r="L82" i="9"/>
  <c r="I82" i="9"/>
  <c r="M82" i="9" s="1"/>
  <c r="L81" i="9"/>
  <c r="I81" i="9"/>
  <c r="M81" i="9" s="1"/>
  <c r="L80" i="9"/>
  <c r="I80" i="9"/>
  <c r="M80" i="9" s="1"/>
  <c r="L79" i="9"/>
  <c r="I79" i="9"/>
  <c r="M79" i="9" s="1"/>
  <c r="L78" i="9"/>
  <c r="I78" i="9"/>
  <c r="M78" i="9" s="1"/>
  <c r="L77" i="9"/>
  <c r="I77" i="9"/>
  <c r="M77" i="9" s="1"/>
  <c r="P76" i="9"/>
  <c r="O76" i="9"/>
  <c r="N76" i="9"/>
  <c r="J76" i="9"/>
  <c r="H76" i="9"/>
  <c r="G76" i="9"/>
  <c r="F76" i="9"/>
  <c r="L74" i="9"/>
  <c r="M74" i="9" s="1"/>
  <c r="L73" i="9"/>
  <c r="M73" i="9" s="1"/>
  <c r="L72" i="9"/>
  <c r="M72" i="9" s="1"/>
  <c r="L71" i="9"/>
  <c r="I71" i="9"/>
  <c r="M71" i="9" s="1"/>
  <c r="L70" i="9"/>
  <c r="I70" i="9"/>
  <c r="M70" i="9" s="1"/>
  <c r="N69" i="9"/>
  <c r="N67" i="9" s="1"/>
  <c r="L69" i="9"/>
  <c r="I69" i="9"/>
  <c r="M69" i="9" s="1"/>
  <c r="L68" i="9"/>
  <c r="I68" i="9"/>
  <c r="P67" i="9"/>
  <c r="O67" i="9"/>
  <c r="K67" i="9"/>
  <c r="J67" i="9"/>
  <c r="H67" i="9"/>
  <c r="G67" i="9"/>
  <c r="F67" i="9"/>
  <c r="L66" i="9"/>
  <c r="I66" i="9"/>
  <c r="M66" i="9" s="1"/>
  <c r="L65" i="9"/>
  <c r="I65" i="9"/>
  <c r="M65" i="9" s="1"/>
  <c r="L64" i="9"/>
  <c r="I64" i="9"/>
  <c r="M64" i="9" s="1"/>
  <c r="L63" i="9"/>
  <c r="I63" i="9"/>
  <c r="M63" i="9" s="1"/>
  <c r="L62" i="9"/>
  <c r="I62" i="9"/>
  <c r="M62" i="9" s="1"/>
  <c r="P61" i="9"/>
  <c r="O61" i="9"/>
  <c r="N61" i="9"/>
  <c r="K61" i="9"/>
  <c r="J61" i="9"/>
  <c r="H61" i="9"/>
  <c r="G61" i="9"/>
  <c r="L60" i="9"/>
  <c r="I60" i="9"/>
  <c r="M60" i="9" s="1"/>
  <c r="L59" i="9"/>
  <c r="I59" i="9"/>
  <c r="P58" i="9"/>
  <c r="O58" i="9"/>
  <c r="N58" i="9"/>
  <c r="K58" i="9"/>
  <c r="J58" i="9"/>
  <c r="H58" i="9"/>
  <c r="G58" i="9"/>
  <c r="L57" i="9"/>
  <c r="I57" i="9"/>
  <c r="M57" i="9" s="1"/>
  <c r="L56" i="9"/>
  <c r="I56" i="9"/>
  <c r="M56" i="9" s="1"/>
  <c r="M55" i="9" s="1"/>
  <c r="P55" i="9"/>
  <c r="N55" i="9"/>
  <c r="K55" i="9"/>
  <c r="J55" i="9"/>
  <c r="H55" i="9"/>
  <c r="G55" i="9"/>
  <c r="L54" i="9"/>
  <c r="I54" i="9"/>
  <c r="M54" i="9" s="1"/>
  <c r="L53" i="9"/>
  <c r="I53" i="9"/>
  <c r="M53" i="9" s="1"/>
  <c r="L52" i="9"/>
  <c r="I52" i="9"/>
  <c r="M52" i="9" s="1"/>
  <c r="L51" i="9"/>
  <c r="I51" i="9"/>
  <c r="M51" i="9" s="1"/>
  <c r="L50" i="9"/>
  <c r="I50" i="9"/>
  <c r="M50" i="9" s="1"/>
  <c r="L49" i="9"/>
  <c r="I49" i="9"/>
  <c r="M49" i="9" s="1"/>
  <c r="L48" i="9"/>
  <c r="I48" i="9"/>
  <c r="M48" i="9" s="1"/>
  <c r="I47" i="9"/>
  <c r="M47" i="9" s="1"/>
  <c r="L46" i="9"/>
  <c r="I46" i="9"/>
  <c r="M46" i="9" s="1"/>
  <c r="L45" i="9"/>
  <c r="I45" i="9"/>
  <c r="L44" i="9"/>
  <c r="I44" i="9"/>
  <c r="M44" i="9" s="1"/>
  <c r="L43" i="9"/>
  <c r="I43" i="9"/>
  <c r="L42" i="9"/>
  <c r="I42" i="9"/>
  <c r="M42" i="9" s="1"/>
  <c r="L41" i="9"/>
  <c r="I41" i="9"/>
  <c r="L40" i="9"/>
  <c r="I40" i="9"/>
  <c r="M40" i="9" s="1"/>
  <c r="L39" i="9"/>
  <c r="I39" i="9"/>
  <c r="P38" i="9"/>
  <c r="O38" i="9"/>
  <c r="N38" i="9"/>
  <c r="K38" i="9"/>
  <c r="J38" i="9"/>
  <c r="H38" i="9"/>
  <c r="G38" i="9"/>
  <c r="F38" i="9"/>
  <c r="L36" i="9"/>
  <c r="I36" i="9"/>
  <c r="M36" i="9" s="1"/>
  <c r="L35" i="9"/>
  <c r="I35" i="9"/>
  <c r="L34" i="9"/>
  <c r="H34" i="9"/>
  <c r="G34" i="9"/>
  <c r="G33" i="9" s="1"/>
  <c r="P33" i="9"/>
  <c r="O33" i="9"/>
  <c r="N33" i="9"/>
  <c r="K33" i="9"/>
  <c r="J33" i="9"/>
  <c r="P25" i="9"/>
  <c r="O25" i="9"/>
  <c r="N25" i="9"/>
  <c r="K25" i="9"/>
  <c r="J25" i="9"/>
  <c r="H25" i="9"/>
  <c r="G25" i="9"/>
  <c r="P22" i="9"/>
  <c r="O22" i="9"/>
  <c r="N22" i="9"/>
  <c r="K22" i="9"/>
  <c r="J22" i="9"/>
  <c r="H22" i="9"/>
  <c r="G22" i="9"/>
  <c r="F13" i="9"/>
  <c r="F10" i="9" s="1"/>
  <c r="F9" i="9" s="1"/>
  <c r="P10" i="9"/>
  <c r="O10" i="9"/>
  <c r="N10" i="9"/>
  <c r="K10" i="9"/>
  <c r="J10" i="9"/>
  <c r="M31" i="9" l="1"/>
  <c r="M29" i="9"/>
  <c r="M27" i="9"/>
  <c r="M21" i="9"/>
  <c r="M19" i="9"/>
  <c r="M124" i="9"/>
  <c r="M126" i="9"/>
  <c r="M129" i="9"/>
  <c r="M131" i="9"/>
  <c r="L98" i="9"/>
  <c r="I22" i="9"/>
  <c r="M24" i="9"/>
  <c r="M15" i="9"/>
  <c r="M13" i="9"/>
  <c r="M11" i="9"/>
  <c r="M61" i="9"/>
  <c r="M132" i="9"/>
  <c r="M136" i="9"/>
  <c r="M30" i="9"/>
  <c r="M28" i="9"/>
  <c r="M26" i="9"/>
  <c r="M23" i="9"/>
  <c r="M20" i="9"/>
  <c r="M18" i="9"/>
  <c r="M35" i="9"/>
  <c r="M39" i="9"/>
  <c r="M41" i="9"/>
  <c r="M43" i="9"/>
  <c r="M45" i="9"/>
  <c r="M59" i="9"/>
  <c r="M58" i="9" s="1"/>
  <c r="M68" i="9"/>
  <c r="M67" i="9" s="1"/>
  <c r="M103" i="9"/>
  <c r="M98" i="9" s="1"/>
  <c r="M106" i="9"/>
  <c r="M109" i="9"/>
  <c r="M111" i="9"/>
  <c r="M113" i="9"/>
  <c r="M123" i="9"/>
  <c r="M125" i="9"/>
  <c r="M130" i="9"/>
  <c r="M16" i="9"/>
  <c r="M14" i="9"/>
  <c r="M12" i="9"/>
  <c r="I25" i="9"/>
  <c r="I17" i="9"/>
  <c r="I58" i="9"/>
  <c r="I61" i="9"/>
  <c r="I76" i="9"/>
  <c r="L22" i="9"/>
  <c r="I107" i="9"/>
  <c r="G75" i="9"/>
  <c r="G127" i="9"/>
  <c r="K37" i="9"/>
  <c r="L55" i="9"/>
  <c r="O37" i="9"/>
  <c r="L61" i="9"/>
  <c r="L67" i="9"/>
  <c r="I94" i="9"/>
  <c r="I122" i="9"/>
  <c r="M122" i="9" s="1"/>
  <c r="L132" i="9"/>
  <c r="I55" i="9"/>
  <c r="K9" i="9"/>
  <c r="N9" i="9"/>
  <c r="H37" i="9"/>
  <c r="H75" i="9"/>
  <c r="H116" i="9"/>
  <c r="H115" i="9" s="1"/>
  <c r="N115" i="9"/>
  <c r="O75" i="9"/>
  <c r="O9" i="9"/>
  <c r="P37" i="9"/>
  <c r="L38" i="9"/>
  <c r="G116" i="9"/>
  <c r="G115" i="9" s="1"/>
  <c r="P9" i="9"/>
  <c r="I136" i="9"/>
  <c r="O115" i="9"/>
  <c r="L127" i="9"/>
  <c r="P115" i="9"/>
  <c r="L136" i="9"/>
  <c r="I38" i="9"/>
  <c r="I67" i="9"/>
  <c r="P75" i="9"/>
  <c r="L25" i="9"/>
  <c r="G37" i="9"/>
  <c r="F37" i="9"/>
  <c r="F145" i="9" s="1"/>
  <c r="F147" i="9" s="1"/>
  <c r="N75" i="9"/>
  <c r="L94" i="9"/>
  <c r="I98" i="9"/>
  <c r="I132" i="9"/>
  <c r="J9" i="9"/>
  <c r="J37" i="9"/>
  <c r="L10" i="9"/>
  <c r="L58" i="9"/>
  <c r="L107" i="9"/>
  <c r="J115" i="9"/>
  <c r="H33" i="9"/>
  <c r="H9" i="9" s="1"/>
  <c r="I34" i="9"/>
  <c r="K76" i="9"/>
  <c r="K75" i="9" s="1"/>
  <c r="L93" i="9"/>
  <c r="L76" i="9" s="1"/>
  <c r="L33" i="9"/>
  <c r="N37" i="9"/>
  <c r="G10" i="9"/>
  <c r="G9" i="9" s="1"/>
  <c r="L119" i="9"/>
  <c r="L116" i="9" s="1"/>
  <c r="K127" i="9"/>
  <c r="K136" i="9"/>
  <c r="I117" i="9"/>
  <c r="M117" i="9" s="1"/>
  <c r="I128" i="9"/>
  <c r="J98" i="9"/>
  <c r="J75" i="9" s="1"/>
  <c r="M107" i="9" l="1"/>
  <c r="M25" i="9"/>
  <c r="I127" i="9"/>
  <c r="M128" i="9"/>
  <c r="M127" i="9" s="1"/>
  <c r="M119" i="9"/>
  <c r="M116" i="9" s="1"/>
  <c r="M93" i="9"/>
  <c r="M76" i="9" s="1"/>
  <c r="M75" i="9" s="1"/>
  <c r="I33" i="9"/>
  <c r="M34" i="9"/>
  <c r="M33" i="9" s="1"/>
  <c r="I10" i="9"/>
  <c r="M17" i="9"/>
  <c r="M10" i="9" s="1"/>
  <c r="M38" i="9"/>
  <c r="M37" i="9" s="1"/>
  <c r="M22" i="9"/>
  <c r="I75" i="9"/>
  <c r="L37" i="9"/>
  <c r="H145" i="9"/>
  <c r="H147" i="9" s="1"/>
  <c r="L115" i="9"/>
  <c r="I116" i="9"/>
  <c r="I115" i="9" s="1"/>
  <c r="O145" i="9"/>
  <c r="L75" i="9"/>
  <c r="I37" i="9"/>
  <c r="L9" i="9"/>
  <c r="G145" i="9"/>
  <c r="G147" i="9" s="1"/>
  <c r="P145" i="9"/>
  <c r="P147" i="9" s="1"/>
  <c r="K115" i="9"/>
  <c r="K145" i="9" s="1"/>
  <c r="K147" i="9" s="1"/>
  <c r="J145" i="9"/>
  <c r="J147" i="9" s="1"/>
  <c r="N145" i="9"/>
  <c r="N147" i="9" s="1"/>
  <c r="M115" i="9" l="1"/>
  <c r="I9" i="9"/>
  <c r="I145" i="9" s="1"/>
  <c r="I147" i="9" s="1"/>
  <c r="M9" i="9"/>
  <c r="M145" i="9"/>
  <c r="M147" i="9" s="1"/>
  <c r="L145" i="9"/>
  <c r="L147"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B44" authorId="0" shapeId="0" xr:uid="{DB1AB334-3686-43DA-931D-334C49AA8DA1}">
      <text>
        <r>
          <rPr>
            <sz val="11"/>
            <color rgb="FF000000"/>
            <rFont val="Helvetica"/>
            <family val="2"/>
          </rPr>
          <t xml:space="preserve">Auteur:
</t>
        </r>
        <r>
          <rPr>
            <sz val="11"/>
            <color rgb="FF000000"/>
            <rFont val="Helvetica"/>
            <family val="2"/>
          </rPr>
          <t>Fatogoma</t>
        </r>
      </text>
    </comment>
    <comment ref="B57" authorId="0" shapeId="0" xr:uid="{23D82658-21CD-4EA8-A5C9-A0C099FFCECF}">
      <text>
        <r>
          <rPr>
            <sz val="11"/>
            <color indexed="8"/>
            <rFont val="Helvetica"/>
            <family val="2"/>
          </rPr>
          <t>Auteur:
Voir NGOLO</t>
        </r>
      </text>
    </comment>
  </commentList>
</comments>
</file>

<file path=xl/sharedStrings.xml><?xml version="1.0" encoding="utf-8"?>
<sst xmlns="http://schemas.openxmlformats.org/spreadsheetml/2006/main" count="711" uniqueCount="479">
  <si>
    <t>Nom du centre</t>
  </si>
  <si>
    <t>Institution</t>
  </si>
  <si>
    <t>UFHB</t>
  </si>
  <si>
    <t>Pays</t>
  </si>
  <si>
    <t>CÔTE D'IVOIRE</t>
  </si>
  <si>
    <t>Leader du centre</t>
  </si>
  <si>
    <t>Prof KONE DAOUDA</t>
  </si>
  <si>
    <t>Plan de travail annuel (mois XXX-mois XXX, année)</t>
  </si>
  <si>
    <t>Activités du plan de travail</t>
  </si>
  <si>
    <t>Description</t>
  </si>
  <si>
    <t xml:space="preserve">Contribution des partenaires (le cas échéant)
</t>
  </si>
  <si>
    <t>DLI en lien</t>
  </si>
  <si>
    <t>Contribution du partenaire (eur)</t>
  </si>
  <si>
    <t>Jan</t>
  </si>
  <si>
    <t>Feb</t>
  </si>
  <si>
    <t>Mar</t>
  </si>
  <si>
    <t>Avr</t>
  </si>
  <si>
    <t>Mai</t>
  </si>
  <si>
    <t>Jui</t>
  </si>
  <si>
    <t>Jul</t>
  </si>
  <si>
    <t>Aout</t>
  </si>
  <si>
    <t>Sep</t>
  </si>
  <si>
    <t>Oct</t>
  </si>
  <si>
    <t>Nov</t>
  </si>
  <si>
    <t>Dec</t>
  </si>
  <si>
    <t>Action 1: Excellence dans l’enseignement et la formation\Action du DLI 2/3</t>
  </si>
  <si>
    <t>Sous-action 1a: Appui à la formation</t>
  </si>
  <si>
    <t>Activité 1</t>
  </si>
  <si>
    <t xml:space="preserve">Réalisation de Formations de courte durée </t>
  </si>
  <si>
    <t xml:space="preserve">Organiser des formations d'une durée d'au moins cinq jours dans le but de former ou de renforcer la capacités des agents techniques, les conseillers agricoles, des agriculteurs et etudiants </t>
  </si>
  <si>
    <t>Prise en charge des formateurs et les auditeurs</t>
  </si>
  <si>
    <t>120 auditeurs formés</t>
  </si>
  <si>
    <t>UCP/Responsable FCD</t>
  </si>
  <si>
    <t>Activité 2</t>
  </si>
  <si>
    <t xml:space="preserve">Mobilité des enseignants pour les cours de Master au CEA-CCBAD </t>
  </si>
  <si>
    <t>Liste de enseignants de CEA-CCBAD, Organiser les cours 
Prise en charge des enseignants pour la formation des étudiants</t>
  </si>
  <si>
    <t>40 enseignants mobilisés</t>
  </si>
  <si>
    <t>Apport Partenaires</t>
  </si>
  <si>
    <t xml:space="preserve"> UFR Bio science/Doyen</t>
  </si>
  <si>
    <t>Activité 3</t>
  </si>
  <si>
    <t>liste des étudiants recrutés 
Payer les bourses des étudiants</t>
  </si>
  <si>
    <t>45 bourses étudiants payées</t>
  </si>
  <si>
    <t>Coordination/Comptabilité</t>
  </si>
  <si>
    <t>Activité 4</t>
  </si>
  <si>
    <t>Allocations de recherche des étudiants</t>
  </si>
  <si>
    <t>Payer le budget de recherches des étudiants (déplacement, petit matériel pour la recherche, burotique, communication)</t>
  </si>
  <si>
    <t>budget de recherche payé</t>
  </si>
  <si>
    <t>Projets IRDC/PNRA/PASET</t>
  </si>
  <si>
    <t>Activité 5</t>
  </si>
  <si>
    <t>Liste des étudiants mis en stages
Payer les frais de substance et de transport des étudiants mis en stages</t>
  </si>
  <si>
    <t>DLI 5.2</t>
  </si>
  <si>
    <t>Coordination/SE</t>
  </si>
  <si>
    <t>Activité 7</t>
  </si>
  <si>
    <t>Suivi des travaux-étudiants (Encadrement)</t>
  </si>
  <si>
    <t>Prendre en charge des encadreurs pour sur le suivi des travaux de recherches des étudiants</t>
  </si>
  <si>
    <t>Encadrer les étudiants</t>
  </si>
  <si>
    <t>25 étudiants encadrés</t>
  </si>
  <si>
    <t>IRDC-PNRA-RSIF/PASET</t>
  </si>
  <si>
    <t>Coordination/Equipe de recherches</t>
  </si>
  <si>
    <t>Activité 8</t>
  </si>
  <si>
    <t>Payer le loyer des étudiants régionaux hébergés sur la cité du centre</t>
  </si>
  <si>
    <t>25 loyers payés</t>
  </si>
  <si>
    <t>Activité 9</t>
  </si>
  <si>
    <t>Organiser des conférences;
Prendre en compte des pauses café et déjeuner</t>
  </si>
  <si>
    <t>Participer aux travaux</t>
  </si>
  <si>
    <t>1 céremonie organisée</t>
  </si>
  <si>
    <t>Coordination/Unité pédagogique/SE</t>
  </si>
  <si>
    <t>Activité 10</t>
  </si>
  <si>
    <t xml:space="preserve">Organisation des Séminaires pour la validation du document de politique de la qualité </t>
  </si>
  <si>
    <t xml:space="preserve">organiser les Ateliers;
paiement des frais de déplacement et de substances des participants </t>
  </si>
  <si>
    <t xml:space="preserve">2 seminaires </t>
  </si>
  <si>
    <t>PROGEPCI/FCIAD</t>
  </si>
  <si>
    <t>Responsable Services</t>
  </si>
  <si>
    <t>Activité 11</t>
  </si>
  <si>
    <t>Formation à la production du Bio-produits pour accroitre le service environnemental</t>
  </si>
  <si>
    <t>Ateliers et semainaires de formation
Payer les frais de deplacement et de substances des participants</t>
  </si>
  <si>
    <t>4 seminaires de formation</t>
  </si>
  <si>
    <t>Sous-Action 1b: Renforcement de capacités</t>
  </si>
  <si>
    <t>Edition des curricula en collaboration avec le secteur privé</t>
  </si>
  <si>
    <t>Organiser des ateliers avec le secteur privé pour identifier les thèmes spécifiques et éditer des curricula</t>
  </si>
  <si>
    <t>Particper aux travaux d'atelier</t>
  </si>
  <si>
    <t>1 étude réalisée</t>
  </si>
  <si>
    <t>Responsable Pédagogique</t>
  </si>
  <si>
    <t>Renforcement de la capacité des enseignant-chercheurs des universités nationales pour des cours en ligne (MOOC)</t>
  </si>
  <si>
    <t>Atelier d’identification des axes de recherche et de formation 
Formation des enseignant-chercheurs</t>
  </si>
  <si>
    <t>Particper aux ateliers de formation</t>
  </si>
  <si>
    <t>5 enseignants formés</t>
  </si>
  <si>
    <t>Sous-Action 1c: Soutiens aux partenaires</t>
  </si>
  <si>
    <t xml:space="preserve">Renforcement de capacités des Partenaires via des cours en ligne </t>
  </si>
  <si>
    <t>produire la liste des participants</t>
  </si>
  <si>
    <t>25 acteurs partenaires formés</t>
  </si>
  <si>
    <t xml:space="preserve">Développement de curricula pour les partenaires académiques </t>
  </si>
  <si>
    <t>Organiser des ateliers pour identifier les besoins des partenaires academiques et en développer les thèmes de formation adéqtenants</t>
  </si>
  <si>
    <t xml:space="preserve">5 curricula </t>
  </si>
  <si>
    <t>Attribution de bourses</t>
  </si>
  <si>
    <t>Payer de bourses pour les étudiants encadrés sur les activités de recherche du CCBAD</t>
  </si>
  <si>
    <t>produire la liste des bénéficiaires</t>
  </si>
  <si>
    <t>50 bourses attribuées</t>
  </si>
  <si>
    <t>Projets</t>
  </si>
  <si>
    <t>Coordination/SE/Comptabilité</t>
  </si>
  <si>
    <t>Sous-Action 1d: Amélioration des curricula de formation</t>
  </si>
  <si>
    <t>Autoévaluation et accreditation des curricula du CEA</t>
  </si>
  <si>
    <t xml:space="preserve"> Organiser des ateliers et seminaires</t>
  </si>
  <si>
    <t>1 autoévaluation et 1 accrédiation réalisées</t>
  </si>
  <si>
    <t>Responsable Pédagogique/SE</t>
  </si>
  <si>
    <t>Auto-évaluation et accreditation des partenaires du CEA</t>
  </si>
  <si>
    <t>Prendre en charge l'organisation des ateliers et seminaires</t>
  </si>
  <si>
    <t>Proposer les besoins de formation</t>
  </si>
  <si>
    <t>Apports partenaires</t>
  </si>
  <si>
    <t xml:space="preserve">Réalisation de l'auto-évaluation et du plan stratégique </t>
  </si>
  <si>
    <t>Organiser les ateliers pour l'évaluation du plan stratégique de l'URF Bio sciences</t>
  </si>
  <si>
    <t>1 autoévaluation réalisée</t>
  </si>
  <si>
    <t>Coordination/Unité pédagogique/Unité de recherches</t>
  </si>
  <si>
    <t>Action 2: Excellence dans la recherche\Action du DLI 4</t>
  </si>
  <si>
    <t>Sous-Action 2a: Développement de la recherche</t>
  </si>
  <si>
    <t>Renforcement de la recherche-développement par le partenariat et la mobilité scientifique</t>
  </si>
  <si>
    <t>organiser les voyages pour établissement de partenariats;
sejours scientifiques pour les chercheurs</t>
  </si>
  <si>
    <t xml:space="preserve">Particper aux travaux </t>
  </si>
  <si>
    <t>10 acteurs formés</t>
  </si>
  <si>
    <t>Apport/PNRA</t>
  </si>
  <si>
    <t>Responsable Partenariat/Recherches/Services</t>
  </si>
  <si>
    <t>Organisation d'Ateliers scientifiques au profil des partenaires</t>
  </si>
  <si>
    <t>5 ateliers formés</t>
  </si>
  <si>
    <t>Coordination/Responsable Recherches/Services</t>
  </si>
  <si>
    <t>Valorisation des résultats de la recherche</t>
  </si>
  <si>
    <t>Participer à la semaine de SEPRI, production de bulletins périodiques
édition du rapport d'activités, preparation de plaquette</t>
  </si>
  <si>
    <t>4 resultats de recherches</t>
  </si>
  <si>
    <t>Services/Coordination/Recherhces</t>
  </si>
  <si>
    <t>Promotion des résultats de recherche, des réseautages scientifiques et l’excellence scientifique et rencontre scientifique</t>
  </si>
  <si>
    <t>Inscription dans les réseaux sociaux scientifiques;
mettre en place les réseaux thématiques;
organiser les conférences</t>
  </si>
  <si>
    <t>Partciper aux pannels</t>
  </si>
  <si>
    <t>4 resultats de recherches promus</t>
  </si>
  <si>
    <t>Services/Coordination/SE/Communication</t>
  </si>
  <si>
    <t>Dotation budgétaire des équipes de recherche et de technologies innovantes</t>
  </si>
  <si>
    <t>Financement de projet de recherche, développement des équipes</t>
  </si>
  <si>
    <t>budget de 4 equipes de recherche disponible</t>
  </si>
  <si>
    <t>UCP/Coordonnateur</t>
  </si>
  <si>
    <t>Activité 6</t>
  </si>
  <si>
    <t>Dotation de la bibliothèque de la station de recherche de la Comoé en documents et livres </t>
  </si>
  <si>
    <t>Fournir des ouvrages, 
informatiser la bibliothèque actualisé numérique et physique</t>
  </si>
  <si>
    <t xml:space="preserve">Exploiter les ouvrages
</t>
  </si>
  <si>
    <t>1 station doté en documents livrés</t>
  </si>
  <si>
    <t>Coordonnateur/Services/SE</t>
  </si>
  <si>
    <t>Développement et implémentation des technologies de production sous serre</t>
  </si>
  <si>
    <t>Mettre en œuvre les différentes technologies de produition sous serre de maraîcher</t>
  </si>
  <si>
    <t>2 technologies développées et implementées</t>
  </si>
  <si>
    <t>FCIAD</t>
  </si>
  <si>
    <t>Organisation de Séminaire pour la consolidation et mise en place des équipes de la recherche</t>
  </si>
  <si>
    <t>Ateliers et seminaires
rédiger les directives et formation des organes de la recherche</t>
  </si>
  <si>
    <t>4 équipes de recherhce mise en place</t>
  </si>
  <si>
    <t>Responsable Recherches</t>
  </si>
  <si>
    <t xml:space="preserve">Participations des enseignants-chercheurs aux séminaires, congrès et ateliers internationaux </t>
  </si>
  <si>
    <t>Prendre en charges des enseignants-chercheurs aux seminaires, congrés et ateliers internation (frais de mission et de billet d'avion)</t>
  </si>
  <si>
    <t>4 enseignants pris en compte</t>
  </si>
  <si>
    <t>Création d'une plateforme de partage scientifique</t>
  </si>
  <si>
    <t>Développer un intranet
Créer des groupes whatsapp, tweeter</t>
  </si>
  <si>
    <t>Inscrire sur la plateforme</t>
  </si>
  <si>
    <t>1 plateforme créée</t>
  </si>
  <si>
    <t>UCP/Informatique/Service</t>
  </si>
  <si>
    <t>Rencontres des partenaires de recherche et de l'enseignement</t>
  </si>
  <si>
    <t>Ateliers et seminaires avec le secteur privé-enseignement supérieur
Rencontre avec les industries, Paronat (PME), chambre d'industrie</t>
  </si>
  <si>
    <t xml:space="preserve">2 rencontres </t>
  </si>
  <si>
    <t>Responsable Partenaire</t>
  </si>
  <si>
    <t>Activité 12</t>
  </si>
  <si>
    <t>Organisation d'activités scientifiques par le Centre pour l'Université</t>
  </si>
  <si>
    <t>Appel à proposition de résumé; Sélection des résumés; Organisation des journées; Edition des actes des journées</t>
  </si>
  <si>
    <t>1 activité scientifique</t>
  </si>
  <si>
    <t>Activité 13</t>
  </si>
  <si>
    <t xml:space="preserve">Collecte pour la mise en place d'un herbier à la station de recherche du parc national de la Comoé et la réserve naturelle de  DAHLIA FLEUR </t>
  </si>
  <si>
    <t>1 herbier mis en palce</t>
  </si>
  <si>
    <t>Coordonnateur Adjoint Wascal/SE/Comptabilité</t>
  </si>
  <si>
    <t>Activité 14</t>
  </si>
  <si>
    <t>Constitution d'une collection animale et végétale au CEA-CCBAD</t>
  </si>
  <si>
    <t>Créer un insectorium (ouvrage)
créer une banque d'image des végétaux et animaux
Prospection et collecte d’espèces végétale et Caractérisation des espèces collectées,Réalisation d’un conservatoire d’espèces animales et végétales</t>
  </si>
  <si>
    <t>1 collection animale et végétale</t>
  </si>
  <si>
    <t>Partenariat/Coordination WASCAL/SE</t>
  </si>
  <si>
    <t>Sous-Action 2b: Organisation d'écoles thématiques</t>
  </si>
  <si>
    <t>Organisation d'une école thématique en Agriculture et climat </t>
  </si>
  <si>
    <t>Organiser des ateliers thématiques,  des sessions et formations,</t>
  </si>
  <si>
    <t>Identifer les besoins
proposer des thèmes</t>
  </si>
  <si>
    <t>une école thématique</t>
  </si>
  <si>
    <t>Organisation d'une école thématique en Ecologie, conservation de la biodiversité et services écosystémiques</t>
  </si>
  <si>
    <t xml:space="preserve">Etude de l'impact environnemental du dépôt atmosphérique (acide et azoté) </t>
  </si>
  <si>
    <t>Réaliser des études de Campagnes de mesures pour les composés azotes soufres et organiques atmosphériques
Analyses chimiques, Dépouillement des données et calcul des dépôts
Prise en main du modèle d’impact, Evaluation des impacts 
Soumission d’articles</t>
  </si>
  <si>
    <t>Associer aux travaux de recherches</t>
  </si>
  <si>
    <t>1 étude</t>
  </si>
  <si>
    <t xml:space="preserve">Service climatique et environnemental pour les maraîchers d'Afrique de l'Ouest pour une production et une chaîne de valeur résilientes au  changement climatique: Études de cas dans 10 pays de l’Afrique de l’Ouest. </t>
  </si>
  <si>
    <t>Etudes, missions
Transferts de technologies,
Evaluations
Soumission d’articles</t>
  </si>
  <si>
    <t>Coordination/Services/Equipe climat</t>
  </si>
  <si>
    <t>Coordonnateur/Partenariat</t>
  </si>
  <si>
    <t xml:space="preserve">Revenus générés par le CEA </t>
  </si>
  <si>
    <t>Vérification des revenus générés (AUA)</t>
  </si>
  <si>
    <t>Vérification des publications produites par le Centre (AUA)</t>
  </si>
  <si>
    <t>Évaluation de l'impact sur le développement du centre CEA</t>
  </si>
  <si>
    <t>Resultat de l'évaluation externe réalisée par l'AUA de l'impact sur le dévéloppement du centre</t>
  </si>
  <si>
    <t>Développement de l’entreprenariat, de l’innovation, d’entreprises start-ups et des programmes d’aide à la commercialisation</t>
  </si>
  <si>
    <t>Approuver le resultat d'activités initiées par l'étudiants</t>
  </si>
  <si>
    <t>Action 3: Infrastructures, Installation et Equipement \Action du DLI 4</t>
  </si>
  <si>
    <t>Sous-Action 3a: Equipements et Acquisition de matériels et logiciel</t>
  </si>
  <si>
    <t>Acquisition d'Équipements pour les partenaires de CEA-CCBAD</t>
  </si>
  <si>
    <t>Elaboration des spécifications techniques
Demande d’Avis de Non Objection pour l’entente direct
Achat des équipements de laboratoire
Installation des équipements de laboratoire</t>
  </si>
  <si>
    <t>Equipements de acquis pour partenaires</t>
  </si>
  <si>
    <t>Coordination/SE/Responsable équip/SPM</t>
  </si>
  <si>
    <t>Acquisition matériel roulant pour le fonctionnement et les activités de recherches</t>
  </si>
  <si>
    <t>Appel d'offre
Achat de véhicule de type 4X4 pour les activités de recherches</t>
  </si>
  <si>
    <t>1 véhicule acheté acquis</t>
  </si>
  <si>
    <t xml:space="preserve">Achat d'équipements de laboratoire et de technologie innovente pour le CCBAD </t>
  </si>
  <si>
    <t>Appel d'offre
Achat d'équipements de laboratoire</t>
  </si>
  <si>
    <t>Equipements de laboratoire acquis</t>
  </si>
  <si>
    <t>Acquisition d'équipements didactiques, mise en place d'une plateforme en ligne aux ressources numériques par les étudiants et enseignants du CEA</t>
  </si>
  <si>
    <t>Identification des besoins
mettre en ligne une plateforme de ressources pour les étudiants et professeurs</t>
  </si>
  <si>
    <t>matériels acquis</t>
  </si>
  <si>
    <t>Sous-Action 3b: Recrutement de consultants</t>
  </si>
  <si>
    <t>Recrutement d'un spécialiste pour élaborer le plan du nouveau bâtiments et salles de cours (amphi) pour le CCBAD et partenaire (Consultation d'un cabinet d'architecture/bureau d'étude)</t>
  </si>
  <si>
    <t>Pour la construction du nouveau batiment et salles de cours, un expert en bâtiement sera recruté pour l'élaboer des différents plans et les études architecturales</t>
  </si>
  <si>
    <t>Cabinet recruté</t>
  </si>
  <si>
    <t>Recrutement d'un spécialiste pour la mise en place d'un centre d’étalonnage et de maintenance des équipements météorologiques.</t>
  </si>
  <si>
    <t>Appel à candidature 
Analyse des dossiers de candidatures
Recruter un spécialiste en équipements météorologiques</t>
  </si>
  <si>
    <t>1 Spécialiste recruté</t>
  </si>
  <si>
    <t xml:space="preserve">Recrutement de deux spécialistes pour l'accompagnement en culture hydroponique, écloserie, production d'alevins et culture sous serre et </t>
  </si>
  <si>
    <t>Appel à candidature 
Analyse des dossiers de candidatures
Recruter un spécialiste en cultures hydroponiques, écloserie et production d'alevins
Recruter un spécialiste en cultures sous serre</t>
  </si>
  <si>
    <t>2 Spécialistes recrutés</t>
  </si>
  <si>
    <t>Sous-Action 3c: Construction et équipement d'infractructures</t>
  </si>
  <si>
    <t>Mise en place d'un Centre d'étalonnage</t>
  </si>
  <si>
    <t>Appel d'offre,
Construction d'un Centre d'étalonnage</t>
  </si>
  <si>
    <t>1 centre d'étalonnage mise en place</t>
  </si>
  <si>
    <t>Étude architecturale pour la Construction de bâtiment moderne équipé pour le CEA-CCBAD (salle de cours, laboratoires)</t>
  </si>
  <si>
    <t xml:space="preserve">Identification des besoins en équipement 
Préparation des offres techniques 
Lancement de la demande de cotation 
Sélection de l’entreprises </t>
  </si>
  <si>
    <t>Installation d'écloserie</t>
  </si>
  <si>
    <t>Construction d'un étang pour la production d'alevins, Tests de fonctionnalité</t>
  </si>
  <si>
    <t>1 écloserie installée</t>
  </si>
  <si>
    <t>Installation d'une animalerie</t>
  </si>
  <si>
    <t>Construire et amenager un lieu où l'on élève des animaux destinés aux expériences de laboratoire, Tests de fonctionnalité</t>
  </si>
  <si>
    <t>1 animalerie installée</t>
  </si>
  <si>
    <t>Construction et équipement de serres modernes sur le site l’Université</t>
  </si>
  <si>
    <t>Installation des serres
Identification des cultures
Production sous serre
Commercialisation, Étude économique</t>
  </si>
  <si>
    <t>4 serres construites</t>
  </si>
  <si>
    <t xml:space="preserve">Sous-Action 3d: Services d'entretien du Centre et des équipements </t>
  </si>
  <si>
    <t>Service d’entretien des batiments</t>
  </si>
  <si>
    <t>Appel à candidature 
recruter un service pour l'entretien des batiments</t>
  </si>
  <si>
    <t xml:space="preserve">1 Contrat de service d'entretien </t>
  </si>
  <si>
    <t>Contrat de maintenance de la photocopieuse</t>
  </si>
  <si>
    <t>Appel à candidature 
recruter un service pour la maintenance de la photocopieuse</t>
  </si>
  <si>
    <t>1 contrat de maintenance disponible</t>
  </si>
  <si>
    <t>Contrat de maintenance des climatiseurs</t>
  </si>
  <si>
    <t>Appel à candidature 
recruter un service pour la maintenance des climatiseurs</t>
  </si>
  <si>
    <t>Contrat de maintenance des équipements et du matériel</t>
  </si>
  <si>
    <t>Appel à candidature 
recruter un service pour la maintenance des équipements et matériels de laboratoires</t>
  </si>
  <si>
    <t xml:space="preserve"> Action 4: Gouvernance et fonctionnement \Action du DLI 5/6</t>
  </si>
  <si>
    <t>Sous-Action 4a : Personnel de l'Unité de gestion du projet</t>
  </si>
  <si>
    <t>Récrutement et rénumération de spécialistes assignés au projet (Unité de gestion)</t>
  </si>
  <si>
    <t>unité de gestion installée</t>
  </si>
  <si>
    <t>Charges sociales du personnel</t>
  </si>
  <si>
    <t>Payer les charges (CNPS, Contributions nationales)</t>
  </si>
  <si>
    <t>charges sociales prises en compte</t>
  </si>
  <si>
    <t>UCP/Services/Comptabilité</t>
  </si>
  <si>
    <t>Assurance maladie et individuel accident du personnel</t>
  </si>
  <si>
    <t>Signer un contrat avec une maison s'assurance pour la prise en compte des maladies et les accident du personnel</t>
  </si>
  <si>
    <t>personnel assuré</t>
  </si>
  <si>
    <t>UCP/Services/SPM/Comptabilité</t>
  </si>
  <si>
    <t>Frais consommation téléphone fixe, mobile et internet</t>
  </si>
  <si>
    <t>Doter le personnel de l'unité de gestion et de l'unité de pilotage de frais de communication</t>
  </si>
  <si>
    <t>Centre connexté</t>
  </si>
  <si>
    <t xml:space="preserve">Participation aux ateliers Regionaux du Projet CEA </t>
  </si>
  <si>
    <t>Prendre en compte les participants aux ateliers régionaux (frais hebergement, substances)</t>
  </si>
  <si>
    <t>2 ateliers régionaux</t>
  </si>
  <si>
    <t>Sous-Action 4b : Audit/Qualité de la gestion</t>
  </si>
  <si>
    <t xml:space="preserve">Recrutement d'un cabinet pour Audits financier </t>
  </si>
  <si>
    <t>Audit externe réalisé</t>
  </si>
  <si>
    <t>Honoraires de l'auditeur interne</t>
  </si>
  <si>
    <t>Payer les honoraires de l'auditeur interne affecté par l'UFHB sur le Centre</t>
  </si>
  <si>
    <t>Audit interne réalisé</t>
  </si>
  <si>
    <t>Transparence en ligne des dépenses du CEA</t>
  </si>
  <si>
    <t>Vérifier la transparence financière (AUA)</t>
  </si>
  <si>
    <t>Qualité de la planification de la passation des marchés</t>
  </si>
  <si>
    <t>Vérifier la qualité de passation de marchés (AUA)</t>
  </si>
  <si>
    <t>Sous-Action 4c : Entretien de véhicules et de groupe électrogène</t>
  </si>
  <si>
    <t>Assurance véhicules</t>
  </si>
  <si>
    <t xml:space="preserve">Appel à candidature 
signer un contrat avec un cabinet d'assurance </t>
  </si>
  <si>
    <t>vehicule assuré</t>
  </si>
  <si>
    <t>Service d’entretien et réparation des véhicules</t>
  </si>
  <si>
    <t>Appel à candidature 
Recruter un service pour l'antretien des véhicules</t>
  </si>
  <si>
    <t>vehicule entretenu</t>
  </si>
  <si>
    <t>Achat de Carburant pour véhicules et groupe électrogène</t>
  </si>
  <si>
    <t>charger les cartes de carburant pour 3 véhicules et 1 groupe électrogène</t>
  </si>
  <si>
    <t>groupe  électrogène fonctionnel</t>
  </si>
  <si>
    <t>Sous-Action 4d : Communication sur le projet</t>
  </si>
  <si>
    <t>Accroissement de la visibilité et de l’accessibilité de l’offre de formation du réseau</t>
  </si>
  <si>
    <t>Produire des articles</t>
  </si>
  <si>
    <t>4 publications sur le site</t>
  </si>
  <si>
    <t>Communication et publicité</t>
  </si>
  <si>
    <t>Appel à candidature 
recruter un service de communication pour la publicité des articles produits chaque trimestre</t>
  </si>
  <si>
    <t>4 communications véhiculées</t>
  </si>
  <si>
    <t>TOTAL</t>
  </si>
  <si>
    <t>Sous-Action 2c: Gestion environnementale</t>
  </si>
  <si>
    <t xml:space="preserve">Gestion des nuisibles et des ravageurs de cultures  </t>
  </si>
  <si>
    <t>Etudes, missions, recherche appliquée
Transfert de technologies
Soumission d’articles</t>
  </si>
  <si>
    <t>Production agricole et des semences améliorées</t>
  </si>
  <si>
    <t xml:space="preserve">2 technologies développées et implementées et semences </t>
  </si>
  <si>
    <t xml:space="preserve">2 technologies développées et implementées et bioperticides </t>
  </si>
  <si>
    <t>Estimation des recettes (eur)</t>
  </si>
  <si>
    <t>Etapes / Résultats</t>
  </si>
  <si>
    <t>WASCAL/CEA-CCBAD</t>
  </si>
  <si>
    <t>Sous-Action 2d: Appui à la Resilience des populations</t>
  </si>
  <si>
    <t>Sous-Action 2 e: Activités de génération de revenus</t>
  </si>
  <si>
    <t>Produits d'entretien</t>
  </si>
  <si>
    <t>Acquisition du logiciel de gestion (TOMPRO-MULTI-PROJETS)</t>
  </si>
  <si>
    <t>Mois Janvier 2022- Mois Décembre 2022</t>
  </si>
  <si>
    <t>Allocations de subsistances des étudiants en Master et PhD (bourses)</t>
  </si>
  <si>
    <t>Mise en stage des étudiants (30 stages)</t>
  </si>
  <si>
    <t>30 primes de stages payées</t>
  </si>
  <si>
    <t xml:space="preserve">Loyer de 25 étudiants étrangers sur 12 mois </t>
  </si>
  <si>
    <t>Structures Responsables</t>
  </si>
  <si>
    <t>PTBA 2021 (Octobre 2020-Décembre 2021)</t>
  </si>
  <si>
    <t>PTBA 2022</t>
  </si>
  <si>
    <t>Acquisition d'équipement dendrochronologie</t>
  </si>
  <si>
    <t>Acquérir un logiciel et formation de l'équipe de gestion financière</t>
  </si>
  <si>
    <t>Acquisition de logiciel (MS Projet) pour le suivi des activités du projet et formation</t>
  </si>
  <si>
    <t>Acquérir un logiciel et formation du Sp en suivi-évaluation pour le suivi et gestion du projet</t>
  </si>
  <si>
    <t>Confection de l'herbier</t>
  </si>
  <si>
    <t>Répérage des milieux de recolte
identification et collecte d'échantillons
Répérage des plantes à photographier
traitement des échantillons séchés</t>
  </si>
  <si>
    <t>Fabrication des armoires de rangement et la confection d'un herbier
redaction d'ouvrage</t>
  </si>
  <si>
    <t>Organiser la semaine scientifique doctorale
Organiser deux conférences scientifques</t>
  </si>
  <si>
    <t>Participation de 3 enseignants-chercheurs au COP 27</t>
  </si>
  <si>
    <t xml:space="preserve">Acheter les équipements dendrochronologie pour l'analyse de l'histoire du climat à travers les arbres </t>
  </si>
  <si>
    <t>Aménagement du Centre</t>
  </si>
  <si>
    <t>Suivi de l'activité</t>
  </si>
  <si>
    <t>Frais de mission pour le suivi de l'activité</t>
  </si>
  <si>
    <t>Achat de consommables (encres, papiers A0, kekemonos, A3 brillant…)</t>
  </si>
  <si>
    <t>Mise en route du serveur d'application du centre</t>
  </si>
  <si>
    <t>Achat de matériel et installation</t>
  </si>
  <si>
    <t>Mise en route des vidéos conférences du centre</t>
  </si>
  <si>
    <t>Redynamiser le site en tenant compte de toutes thématiques du centre</t>
  </si>
  <si>
    <t>Acquisition d'équipement pour agriculteurs</t>
  </si>
  <si>
    <t>Frais de mission pour le suivi et évlautaion du projet</t>
  </si>
  <si>
    <t xml:space="preserve">Acquisition de consommables informatiques pour l’unité de gestion du projet </t>
  </si>
  <si>
    <t xml:space="preserve">Acquisition de fournitures de bureau pour l’unité de gestion du projet </t>
  </si>
  <si>
    <t>Achat d'equipement pour la securisation des plantations et d'intrats</t>
  </si>
  <si>
    <t>organisation des ateliers et formations</t>
  </si>
  <si>
    <t>Prise en charge des participants aux ateliers et semainaires de formation (Pause-café, déjeuner et pierdiem…)</t>
  </si>
  <si>
    <t>Missions de supervision des activités du projet</t>
  </si>
  <si>
    <t>Convention de reversement des Allocations de recherche des étudiants en Master entre le CCBAD et l'UFR Biosciences</t>
  </si>
  <si>
    <t>Frais de publication des appels d'offres</t>
  </si>
  <si>
    <t>Frais de publication des avis spécifiques d'appels d'offres dans un quotidiens à grand tirage</t>
  </si>
  <si>
    <t>Paiement des taxes annuelles, de demande de brevet d'invention</t>
  </si>
  <si>
    <t>Frais relatifs à la demande de propriété intellectuelle/Demande de brevet d'invention</t>
  </si>
  <si>
    <t>Construction de bâtiment moderne équipé pour le CEA-CCBAD (salle de cours, laboratoires)</t>
  </si>
  <si>
    <t>Activité 15</t>
  </si>
  <si>
    <t>Activité 16</t>
  </si>
  <si>
    <t>Activité 17</t>
  </si>
  <si>
    <t>Conference Internationale sur les Plantes à effet Pesticideas</t>
  </si>
  <si>
    <t xml:space="preserve">Rendre plus visibles les acauis sur les biopesticides a base de plantes </t>
  </si>
  <si>
    <t xml:space="preserve">Consommables et petit matériel pour les laboratoires (labo de biomol (très important) et les autres laboratoires) </t>
  </si>
  <si>
    <t>padex, ramettes, boite d'archive, bloc notes,,,,</t>
  </si>
  <si>
    <t xml:space="preserve">Publication d'Articles de recherche pour le CEA publiés </t>
  </si>
  <si>
    <t>PLANNING</t>
  </si>
  <si>
    <t>Installation d'une salle d'interprêtatriat</t>
  </si>
  <si>
    <t>Construction de baitments, salles de cours et laboratoire</t>
  </si>
  <si>
    <t>Contrat maintenance du groupe électrogène</t>
  </si>
  <si>
    <t>Acquérir les équipement et faire l'installation de la salle d'interprétariat</t>
  </si>
  <si>
    <t>frais de mission payés</t>
  </si>
  <si>
    <t>frais de restauration, frais de transport des participants payés</t>
  </si>
  <si>
    <t>Matériels acquis pour les planteurs</t>
  </si>
  <si>
    <t>IDL réalisé</t>
  </si>
  <si>
    <t>Convention signée</t>
  </si>
  <si>
    <t>Achat de licence de vidéo conférence et d'adressage</t>
  </si>
  <si>
    <t>Achat de 5 ordinateurs</t>
  </si>
  <si>
    <t xml:space="preserve">acquérir un logiciel clé-main </t>
  </si>
  <si>
    <t>Intégration de solution - Plateforme de suivi des étudiants</t>
  </si>
  <si>
    <t>Acquérir le matériel informatique</t>
  </si>
  <si>
    <t xml:space="preserve">Acquisition d'un Ecran Pro-lite affichage Météo - 50’’ </t>
  </si>
  <si>
    <t>ecran permettant la lecture et le visualiation des données météologiques</t>
  </si>
  <si>
    <t>Speaker Rechargeable PA optional tripad – Mic</t>
  </si>
  <si>
    <t>acquérir un matériel de sonorisation rechargeable pour les missions de terrain</t>
  </si>
  <si>
    <t>mettre à la disposition de de l'UFR Biosciences (Comptabilité) le budget de recherches des étudiants pour une gestion interne</t>
  </si>
  <si>
    <t>ILD réalisés en 2020-2021</t>
  </si>
  <si>
    <t>IDL 2.1</t>
  </si>
  <si>
    <t>IDL 4.2</t>
  </si>
  <si>
    <t>IDL 5.3</t>
  </si>
  <si>
    <t xml:space="preserve">DLI.6.1/6.2 </t>
  </si>
  <si>
    <t xml:space="preserve">DLI.6.3 </t>
  </si>
  <si>
    <t>DLI.6.4</t>
  </si>
  <si>
    <t>DLI.4.3</t>
  </si>
  <si>
    <t>DLI 3.1/3.2</t>
  </si>
  <si>
    <t>DLI 7.1</t>
  </si>
  <si>
    <t>DLI 7.3</t>
  </si>
  <si>
    <t>DLI 7.4</t>
  </si>
  <si>
    <t>Accréditation institutionelle</t>
  </si>
  <si>
    <t>Participation au benchmarking du PASET</t>
  </si>
  <si>
    <t>Stratégie régionale de l’université</t>
  </si>
  <si>
    <t>organiser les ateliers, payer les frais de mission</t>
  </si>
  <si>
    <t xml:space="preserve">organiser les ateliers, payer les frais de mission </t>
  </si>
  <si>
    <t>Missions d'enseignement et de recherches</t>
  </si>
  <si>
    <t>Appel à candidature, 
Recruter un cabinet pour réaliser l'audit externe</t>
  </si>
  <si>
    <t>Payer les charges de formation du personnel</t>
  </si>
  <si>
    <t>achat des produits d'entretien</t>
  </si>
  <si>
    <t>frais d'entertien du groupe électrogène</t>
  </si>
  <si>
    <t xml:space="preserve">achat de fauteuils de bureau, fauteuifs visiteurs, </t>
  </si>
  <si>
    <t>travaux de rehabilitation, peinture, amenagement du Centre</t>
  </si>
  <si>
    <t>Groupe électrogéne en bon état et fonctionnel</t>
  </si>
  <si>
    <t>Batiments construits et fonctionnels</t>
  </si>
  <si>
    <t>Centre amenagé</t>
  </si>
  <si>
    <t>matériels acquis pour l'analyse du climat</t>
  </si>
  <si>
    <t>logiciel acquis</t>
  </si>
  <si>
    <t>Produits d'entretien disponibles</t>
  </si>
  <si>
    <t>achat de Consommables et petit matériel pour les laboratoires</t>
  </si>
  <si>
    <t>Consommables et petit matériel pour les laboratoires disponibles</t>
  </si>
  <si>
    <t>Achat et installation d'une boite à idées et d'un tableau d’affichage</t>
  </si>
  <si>
    <t>Organiser une activité de teambuilding en Fin d’année pour fédérer les équipes autour de la vision du projet</t>
  </si>
  <si>
    <t xml:space="preserve">Rédiger des TdR et Selectionner un prestataire  </t>
  </si>
  <si>
    <t xml:space="preserve">Acheter et installer le matériel pour la collecte et traitement des informations recueillies       </t>
  </si>
  <si>
    <t>Concevoir et produire des supports de communication</t>
  </si>
  <si>
    <t>Production de spot TV, d'un film institutionnel et d'une vidéo de visite guidée virtuelle</t>
  </si>
  <si>
    <t xml:space="preserve">Participer aux interviews - Livrer les films </t>
  </si>
  <si>
    <t xml:space="preserve">Acquisition de mobiliers de bureau pour l’unité de gestion du projet </t>
  </si>
  <si>
    <t>Coordination/SE
Doyen de l'UFR Biosciences</t>
  </si>
  <si>
    <t xml:space="preserve">Acheter et installer 6 enseignes lumineuses       </t>
  </si>
  <si>
    <t>Refonte du site web du centre-Reférencement naturel-SEO</t>
  </si>
  <si>
    <t>Produire 20 capsules vidéos sur les succès des Alumni du Centre (WASCAL, CCBAD, PASET, AFAS)</t>
  </si>
  <si>
    <t>produire un film présentant les projets du Centre et ses activités</t>
  </si>
  <si>
    <t>Organisation des journées doctoriales et de Master, Master Class et entreprenariat</t>
  </si>
  <si>
    <t>Séances de communication à travers les médias (radio, télévision, internet)
Confection et impression de banderoles, posters, T-Shirts et casquettes
Production de documentaires (vidéo, photos)
Participation avec des stands aux conférences et séminaires de formation; catalogue de presentation de projets et programmes de CEA-CCBAD</t>
  </si>
  <si>
    <t>Connecteurs HDMI, VGA  (PC MAC, WINDOWS) – Pointeur – Pile pour Micro…Produits nettoyant de matériel informatique, Disques durs – Clé USB,  1 appareil photos et accessoires, 1 caméra professionnelle, 1 dictaphones, 1 écran de projection professionnel à roulettes</t>
  </si>
  <si>
    <t>logiciel disponible</t>
  </si>
  <si>
    <t>Logiciel disponible</t>
  </si>
  <si>
    <t>appels d'offre réalisés</t>
  </si>
  <si>
    <t>missions de suivi effectuées</t>
  </si>
  <si>
    <t>Personnel formé</t>
  </si>
  <si>
    <t>DLI.6.3  réalisé</t>
  </si>
  <si>
    <t>DLI.6.4 réalisé</t>
  </si>
  <si>
    <t>6 enseignes installées</t>
  </si>
  <si>
    <t>une boite à idées et un tableau d’affichage installés</t>
  </si>
  <si>
    <t>SP. Communication
Coordination CEA</t>
  </si>
  <si>
    <t>une activité de teambuilding réalisée en  Fin année</t>
  </si>
  <si>
    <t>30 badges professionnels, 50 plaques de porte (Bureaux et salles), 3 Panneaux Signalétiques, 2 Ecriteaux (avec projecteurs), 1 mur de star, Branding des véhicules, Production + Affichage de 10 Panneaux publicitaires 12m2 sur 1 mois, 3 Banderoles, 200 Plaquettes, 5 cachets pour les services, 500 Dépliants, 4 Kakemonos scientifiques numeriques</t>
  </si>
  <si>
    <t>20 capsules vidéos produits</t>
  </si>
  <si>
    <t>Spot TV, un film institutionnel et une vidéo de visite produits</t>
  </si>
  <si>
    <t>Supports de communication acquis</t>
  </si>
  <si>
    <t>Acquérir le matériel et accessoires informatique</t>
  </si>
  <si>
    <t>Assurer la participation des 3 enseignants-chercheurs</t>
  </si>
  <si>
    <t>Un herbier confectionné</t>
  </si>
  <si>
    <t>actes de propriété disponibles</t>
  </si>
  <si>
    <t>une conférence organisée</t>
  </si>
  <si>
    <t>3 enseignants participent au Cop 27</t>
  </si>
  <si>
    <t>assurer les frais de mission de recherches des partenaires</t>
  </si>
  <si>
    <t>Particper aux missions de recherches</t>
  </si>
  <si>
    <t>Idenfifier les besoins</t>
  </si>
  <si>
    <t>Missions de recherches réalisées</t>
  </si>
  <si>
    <t>Achat et Installation de 6 enseignes lumineuses</t>
  </si>
  <si>
    <t>Coordonnateur/SE</t>
  </si>
  <si>
    <t>Coordinateur
Responsable équipement 
SPM</t>
  </si>
  <si>
    <t>Coordonnateur
Responsable équipement 
SPM</t>
  </si>
  <si>
    <t>Coordonnateur
Informaticien 
SPM</t>
  </si>
  <si>
    <t>Coordonnateur
SPM</t>
  </si>
  <si>
    <t>Coordonnateur
Responsable équipement
SPM</t>
  </si>
  <si>
    <t>Coordonnateur
informaticien
SPM</t>
  </si>
  <si>
    <t>Coordonnateur
SPM /Comptable</t>
  </si>
  <si>
    <t>Coordonnateur
SE/Comptable</t>
  </si>
  <si>
    <t xml:space="preserve">TAUX </t>
  </si>
  <si>
    <t>Coordonnateur
Resp. équipement
SPM</t>
  </si>
  <si>
    <t>Coordonnateur
Resp. Services</t>
  </si>
  <si>
    <r>
      <t xml:space="preserve">ACTIVITES ENGAGEES 
</t>
    </r>
    <r>
      <rPr>
        <b/>
        <sz val="10"/>
        <color rgb="FFFF0000"/>
        <rFont val="Arial"/>
        <family val="2"/>
      </rPr>
      <t>A</t>
    </r>
  </si>
  <si>
    <r>
      <t xml:space="preserve">Montant payé (octobre 2020-Décembre 2021) </t>
    </r>
    <r>
      <rPr>
        <b/>
        <sz val="10"/>
        <color rgb="FFFF0000"/>
        <rFont val="Arial"/>
        <family val="2"/>
      </rPr>
      <t>B</t>
    </r>
  </si>
  <si>
    <r>
      <t xml:space="preserve">Reste à payer
</t>
    </r>
    <r>
      <rPr>
        <b/>
        <sz val="10"/>
        <color rgb="FFFF0000"/>
        <rFont val="Arial"/>
        <family val="2"/>
      </rPr>
      <t>C=A-B</t>
    </r>
  </si>
  <si>
    <r>
      <t xml:space="preserve">ACTIVITES PREVUES MAIS NON ENGAGEES </t>
    </r>
    <r>
      <rPr>
        <b/>
        <sz val="10"/>
        <color rgb="FFFF0000"/>
        <rFont val="Arial"/>
        <family val="2"/>
      </rPr>
      <t>D</t>
    </r>
  </si>
  <si>
    <r>
      <t xml:space="preserve">NOUVELLES ACTIVITES 
</t>
    </r>
    <r>
      <rPr>
        <b/>
        <sz val="10"/>
        <color rgb="FFFF0000"/>
        <rFont val="Arial"/>
        <family val="2"/>
      </rPr>
      <t>E</t>
    </r>
  </si>
  <si>
    <r>
      <t xml:space="preserve">BUDGET PTBA 2022
</t>
    </r>
    <r>
      <rPr>
        <b/>
        <sz val="10"/>
        <color rgb="FFFF0000"/>
        <rFont val="Arial"/>
        <family val="2"/>
      </rPr>
      <t>F = D+E</t>
    </r>
  </si>
  <si>
    <r>
      <t xml:space="preserve">BUDGET TOTAL ESTIME 2022
</t>
    </r>
    <r>
      <rPr>
        <b/>
        <sz val="10"/>
        <color rgb="FFFF0000"/>
        <rFont val="Arial"/>
        <family val="2"/>
      </rPr>
      <t>G= C+F</t>
    </r>
  </si>
  <si>
    <t>Articles</t>
  </si>
  <si>
    <t>Chapitres</t>
  </si>
  <si>
    <t>Dotation budget 2022</t>
  </si>
  <si>
    <t>Acheter de 5 ordinateurs pour l'équipe de coordination du projet</t>
  </si>
  <si>
    <t>Acquisition de 2 Ecrans interactifs tactiles Android Windows  SpeechiTouch UHD - 75" pour les salles de cours</t>
  </si>
  <si>
    <t>Recrutement d'un cabinet  pour le suivi et contrôle des travaux de  construction du nouveau bâtiment du CEA CCBAD</t>
  </si>
  <si>
    <t>Travaux de construction réalisés conformément aux normes</t>
  </si>
  <si>
    <t>Maitrise d'œuvre pour la construction du nouveau batiment</t>
  </si>
  <si>
    <t>Renforcement des capacités des membres de l'UGP</t>
  </si>
  <si>
    <t>Bureaux équipés</t>
  </si>
  <si>
    <t>Appel à candidature; Renouvellement de contrats
Payer les salaires du personnel recruté (un spécialiste en suivi-évaluation, un specialiste en passation de marchés, un comptable, une sécretaire, un spécialiste en communication, un informaticien, 2 chauffeurs) pour l'unité de gestion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</si>
</sst>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quot; &quot;* #,##0&quot; &quot;;&quot;-&quot;* #,##0&quot; &quot;;&quot; &quot;* &quot;-&quot;??&quot; &quot;"/>
    <numFmt numFmtId="165" formatCode="_-* #,##0.00\ _€_-;\-* #,##0.00\ _€_-;_-* &quot;-&quot;??\ _€_-;_-@_-"/>
    <numFmt numFmtId="166" formatCode="_-* #,##0_-;\-* #,##0_-;_-* &quot;-&quot;??_-;_-@_-"/>
    <numFmt numFmtId="167" formatCode="0.0%"/>
  </numFmts>
  <fonts count="22" x14ac:knownFonts="1">
    <font>
      <sz val="11"/>
      <color indexed="8"/>
      <name val="Calibri"/>
    </font>
    <font>
      <sz val="11"/>
      <color theme="1"/>
      <name val="Helvetica"/>
      <family val="2"/>
      <scheme val="minor"/>
    </font>
    <font>
      <sz val="11"/>
      <color indexed="8"/>
      <name val="Helvetica"/>
      <family val="2"/>
    </font>
    <font>
      <sz val="12"/>
      <color theme="1"/>
      <name val="Times New Roman"/>
      <family val="1"/>
    </font>
    <font>
      <sz val="11"/>
      <color indexed="8"/>
      <name val="Calibri"/>
      <family val="2"/>
    </font>
    <font>
      <sz val="11"/>
      <color indexed="8"/>
      <name val="Calibri"/>
      <family val="2"/>
    </font>
    <font>
      <sz val="11"/>
      <name val="Arial"/>
      <family val="2"/>
    </font>
    <font>
      <b/>
      <sz val="10"/>
      <name val="Arial"/>
      <family val="2"/>
    </font>
    <font>
      <sz val="11"/>
      <color rgb="FF000000"/>
      <name val="Helvetica"/>
      <family val="2"/>
    </font>
    <font>
      <b/>
      <sz val="16"/>
      <name val="Arial"/>
      <family val="2"/>
    </font>
    <font>
      <sz val="12"/>
      <name val="Arial"/>
      <family val="2"/>
    </font>
    <font>
      <sz val="12"/>
      <color rgb="FFFF0000"/>
      <name val="Arial"/>
      <family val="2"/>
    </font>
    <font>
      <b/>
      <sz val="11"/>
      <name val="Arial"/>
      <family val="2"/>
    </font>
    <font>
      <b/>
      <sz val="12"/>
      <name val="Arial"/>
      <family val="2"/>
    </font>
    <font>
      <sz val="11"/>
      <color theme="1"/>
      <name val="Arial"/>
      <family val="2"/>
    </font>
    <font>
      <sz val="12"/>
      <color theme="1"/>
      <name val="Arial"/>
      <family val="2"/>
    </font>
    <font>
      <b/>
      <sz val="8"/>
      <color theme="1"/>
      <name val="Arial"/>
      <family val="2"/>
    </font>
    <font>
      <b/>
      <i/>
      <sz val="12"/>
      <name val="Arial"/>
      <family val="2"/>
    </font>
    <font>
      <sz val="11"/>
      <color rgb="FFFF0000"/>
      <name val="Arial"/>
      <family val="2"/>
    </font>
    <font>
      <b/>
      <sz val="10"/>
      <color rgb="FFFF0000"/>
      <name val="Arial"/>
      <family val="2"/>
    </font>
    <font>
      <b/>
      <sz val="12"/>
      <color theme="1"/>
      <name val="Times New Roman"/>
      <family val="1"/>
    </font>
    <font>
      <sz val="8"/>
      <name val="Calibri"/>
      <family val="2"/>
    </font>
  </fonts>
  <fills count="16">
    <fill>
      <patternFill patternType="none"/>
    </fill>
    <fill>
      <patternFill patternType="gray125"/>
    </fill>
    <fill>
      <patternFill patternType="solid">
        <fgColor indexed="9"/>
        <bgColor auto="1"/>
      </patternFill>
    </fill>
    <fill>
      <patternFill patternType="solid">
        <fgColor indexed="13"/>
        <bgColor auto="1"/>
      </patternFill>
    </fill>
    <fill>
      <patternFill patternType="solid">
        <fgColor indexed="14"/>
        <bgColor auto="1"/>
      </patternFill>
    </fill>
    <fill>
      <patternFill patternType="solid">
        <fgColor indexed="15"/>
        <bgColor auto="1"/>
      </patternFill>
    </fill>
    <fill>
      <patternFill patternType="solid">
        <fgColor theme="0" tint="-0.14999847407452621"/>
        <bgColor indexed="64"/>
      </patternFill>
    </fill>
    <fill>
      <patternFill patternType="solid">
        <fgColor theme="0"/>
        <bgColor indexed="64"/>
      </patternFill>
    </fill>
    <fill>
      <patternFill patternType="solid">
        <fgColor rgb="FF92D050"/>
        <bgColor indexed="64"/>
      </patternFill>
    </fill>
    <fill>
      <patternFill patternType="solid">
        <fgColor theme="5"/>
        <bgColor indexed="64"/>
      </patternFill>
    </fill>
    <fill>
      <patternFill patternType="solid">
        <fgColor rgb="FF00B050"/>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7" tint="0.59999389629810485"/>
        <bgColor indexed="64"/>
      </patternFill>
    </fill>
  </fills>
  <borders count="67">
    <border>
      <left/>
      <right/>
      <top/>
      <bottom/>
      <diagonal/>
    </border>
    <border>
      <left style="thin">
        <color indexed="8"/>
      </left>
      <right style="thin">
        <color indexed="10"/>
      </right>
      <top style="thin">
        <color indexed="8"/>
      </top>
      <bottom style="thin">
        <color indexed="10"/>
      </bottom>
      <diagonal/>
    </border>
    <border>
      <left style="thin">
        <color indexed="8"/>
      </left>
      <right style="thin">
        <color indexed="10"/>
      </right>
      <top style="thin">
        <color indexed="10"/>
      </top>
      <bottom style="thin">
        <color indexed="10"/>
      </bottom>
      <diagonal/>
    </border>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indexed="10"/>
      </top>
      <bottom style="thin">
        <color indexed="10"/>
      </bottom>
      <diagonal/>
    </border>
    <border>
      <left style="thin">
        <color indexed="64"/>
      </left>
      <right style="thin">
        <color indexed="64"/>
      </right>
      <top style="thin">
        <color indexed="64"/>
      </top>
      <bottom style="thin">
        <color indexed="64"/>
      </bottom>
      <diagonal/>
    </border>
    <border>
      <left style="thin">
        <color indexed="10"/>
      </left>
      <right/>
      <top style="thin">
        <color indexed="8"/>
      </top>
      <bottom style="thin">
        <color indexed="10"/>
      </bottom>
      <diagonal/>
    </border>
    <border>
      <left style="thin">
        <color indexed="10"/>
      </left>
      <right/>
      <top style="thin">
        <color indexed="10"/>
      </top>
      <bottom style="thin">
        <color indexed="10"/>
      </bottom>
      <diagonal/>
    </border>
    <border>
      <left style="thin">
        <color indexed="10"/>
      </left>
      <right style="thin">
        <color indexed="10"/>
      </right>
      <top style="thin">
        <color indexed="10"/>
      </top>
      <bottom/>
      <diagonal/>
    </border>
    <border>
      <left/>
      <right/>
      <top style="thin">
        <color indexed="10"/>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10"/>
      </right>
      <top style="thin">
        <color indexed="10"/>
      </top>
      <bottom style="thin">
        <color indexed="10"/>
      </bottom>
      <diagonal/>
    </border>
    <border>
      <left style="medium">
        <color indexed="64"/>
      </left>
      <right style="thin">
        <color indexed="10"/>
      </right>
      <top style="medium">
        <color indexed="64"/>
      </top>
      <bottom style="thin">
        <color indexed="10"/>
      </bottom>
      <diagonal/>
    </border>
    <border>
      <left style="thin">
        <color indexed="10"/>
      </left>
      <right style="thin">
        <color indexed="10"/>
      </right>
      <top style="medium">
        <color indexed="64"/>
      </top>
      <bottom style="thin">
        <color indexed="10"/>
      </bottom>
      <diagonal/>
    </border>
    <border>
      <left style="medium">
        <color indexed="64"/>
      </left>
      <right style="thin">
        <color indexed="10"/>
      </right>
      <top style="thin">
        <color indexed="10"/>
      </top>
      <bottom style="thin">
        <color indexed="10"/>
      </bottom>
      <diagonal/>
    </border>
    <border>
      <left style="thin">
        <color indexed="10"/>
      </left>
      <right style="thin">
        <color indexed="10"/>
      </right>
      <top style="thin">
        <color indexed="10"/>
      </top>
      <bottom style="thin">
        <color indexed="10"/>
      </bottom>
      <diagonal/>
    </border>
    <border>
      <left style="thin">
        <color indexed="8"/>
      </left>
      <right style="thin">
        <color indexed="10"/>
      </right>
      <top style="thin">
        <color indexed="10"/>
      </top>
      <bottom/>
      <diagonal/>
    </border>
    <border>
      <left style="thin">
        <color indexed="10"/>
      </left>
      <right/>
      <top style="thin">
        <color indexed="10"/>
      </top>
      <bottom/>
      <diagonal/>
    </border>
    <border>
      <left style="medium">
        <color indexed="64"/>
      </left>
      <right style="thin">
        <color indexed="10"/>
      </right>
      <top style="thin">
        <color indexed="10"/>
      </top>
      <bottom/>
      <diagonal/>
    </border>
    <border>
      <left style="thin">
        <color indexed="10"/>
      </left>
      <right style="thin">
        <color indexed="10"/>
      </right>
      <top/>
      <bottom style="thin">
        <color indexed="10"/>
      </bottom>
      <diagonal/>
    </border>
    <border>
      <left style="thin">
        <color indexed="10"/>
      </left>
      <right/>
      <top/>
      <bottom style="thin">
        <color indexed="10"/>
      </bottom>
      <diagonal/>
    </border>
    <border>
      <left/>
      <right/>
      <top style="thin">
        <color indexed="8"/>
      </top>
      <bottom style="thin">
        <color indexed="8"/>
      </bottom>
      <diagonal/>
    </border>
    <border>
      <left style="thin">
        <color indexed="64"/>
      </left>
      <right/>
      <top style="thin">
        <color indexed="64"/>
      </top>
      <bottom style="thin">
        <color indexed="64"/>
      </bottom>
      <diagonal/>
    </border>
    <border>
      <left style="medium">
        <color indexed="64"/>
      </left>
      <right style="medium">
        <color rgb="FF632423"/>
      </right>
      <top style="medium">
        <color indexed="64"/>
      </top>
      <bottom/>
      <diagonal/>
    </border>
    <border>
      <left style="medium">
        <color rgb="FF632423"/>
      </left>
      <right style="medium">
        <color rgb="FF632423"/>
      </right>
      <top style="medium">
        <color indexed="64"/>
      </top>
      <bottom/>
      <diagonal/>
    </border>
    <border>
      <left style="medium">
        <color rgb="FF632423"/>
      </left>
      <right style="medium">
        <color indexed="64"/>
      </right>
      <top style="medium">
        <color indexed="64"/>
      </top>
      <bottom/>
      <diagonal/>
    </border>
    <border>
      <left style="medium">
        <color indexed="64"/>
      </left>
      <right style="medium">
        <color rgb="FF632423"/>
      </right>
      <top/>
      <bottom style="medium">
        <color indexed="64"/>
      </bottom>
      <diagonal/>
    </border>
    <border>
      <left style="medium">
        <color rgb="FF632423"/>
      </left>
      <right style="medium">
        <color rgb="FF632423"/>
      </right>
      <top/>
      <bottom style="medium">
        <color indexed="64"/>
      </bottom>
      <diagonal/>
    </border>
    <border>
      <left style="medium">
        <color rgb="FF632423"/>
      </left>
      <right style="medium">
        <color indexed="64"/>
      </right>
      <top/>
      <bottom style="medium">
        <color indexed="64"/>
      </bottom>
      <diagonal/>
    </border>
    <border>
      <left/>
      <right style="thin">
        <color indexed="10"/>
      </right>
      <top style="thin">
        <color indexed="1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10"/>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8"/>
      </top>
      <bottom style="thin">
        <color indexed="8"/>
      </bottom>
      <diagonal/>
    </border>
    <border>
      <left style="thin">
        <color auto="1"/>
      </left>
      <right style="medium">
        <color indexed="64"/>
      </right>
      <top style="thin">
        <color auto="1"/>
      </top>
      <bottom style="thin">
        <color auto="1"/>
      </bottom>
      <diagonal/>
    </border>
    <border>
      <left style="medium">
        <color indexed="64"/>
      </left>
      <right/>
      <top/>
      <bottom/>
      <diagonal/>
    </border>
    <border>
      <left style="medium">
        <color indexed="64"/>
      </left>
      <right/>
      <top style="medium">
        <color indexed="64"/>
      </top>
      <bottom/>
      <diagonal/>
    </border>
    <border>
      <left style="thin">
        <color auto="1"/>
      </left>
      <right style="medium">
        <color indexed="64"/>
      </right>
      <top/>
      <bottom style="thin">
        <color auto="1"/>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right/>
      <top/>
      <bottom style="thin">
        <color auto="1"/>
      </bottom>
      <diagonal/>
    </border>
    <border>
      <left/>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8"/>
      </left>
      <right style="thin">
        <color indexed="8"/>
      </right>
      <top style="thin">
        <color indexed="8"/>
      </top>
      <bottom style="thin">
        <color indexed="8"/>
      </bottom>
      <diagonal/>
    </border>
  </borders>
  <cellStyleXfs count="4">
    <xf numFmtId="0" fontId="0" fillId="0" borderId="0" applyNumberFormat="0" applyFill="0" applyBorder="0" applyProtection="0"/>
    <xf numFmtId="9" fontId="4" fillId="0" borderId="0" applyFont="0" applyFill="0" applyBorder="0" applyAlignment="0" applyProtection="0"/>
    <xf numFmtId="165" fontId="1" fillId="0" borderId="3" applyFont="0" applyFill="0" applyBorder="0" applyAlignment="0" applyProtection="0"/>
    <xf numFmtId="43" fontId="5" fillId="0" borderId="0" applyFont="0" applyFill="0" applyBorder="0" applyAlignment="0" applyProtection="0"/>
  </cellStyleXfs>
  <cellXfs count="206">
    <xf numFmtId="0" fontId="0" fillId="0" borderId="0" xfId="0" applyFont="1" applyAlignment="1"/>
    <xf numFmtId="0" fontId="6" fillId="0" borderId="0" xfId="0" applyFont="1" applyAlignment="1"/>
    <xf numFmtId="166" fontId="6" fillId="2" borderId="15" xfId="3" applyNumberFormat="1" applyFont="1" applyFill="1" applyBorder="1" applyAlignment="1">
      <alignment wrapText="1"/>
    </xf>
    <xf numFmtId="0" fontId="6" fillId="0" borderId="0" xfId="0" applyNumberFormat="1" applyFont="1" applyAlignment="1"/>
    <xf numFmtId="166" fontId="6" fillId="2" borderId="33" xfId="3" applyNumberFormat="1" applyFont="1" applyFill="1" applyBorder="1" applyAlignment="1">
      <alignment wrapText="1"/>
    </xf>
    <xf numFmtId="0" fontId="6" fillId="0" borderId="3" xfId="0" applyNumberFormat="1" applyFont="1" applyBorder="1" applyAlignment="1"/>
    <xf numFmtId="49" fontId="9" fillId="2" borderId="3" xfId="0" applyNumberFormat="1" applyFont="1" applyFill="1" applyBorder="1" applyAlignment="1">
      <alignment horizontal="left"/>
    </xf>
    <xf numFmtId="0" fontId="9" fillId="2" borderId="3" xfId="0" applyNumberFormat="1" applyFont="1" applyFill="1" applyBorder="1" applyAlignment="1">
      <alignment horizontal="left"/>
    </xf>
    <xf numFmtId="49" fontId="9" fillId="2" borderId="3" xfId="0" applyNumberFormat="1" applyFont="1" applyFill="1" applyBorder="1" applyAlignment="1">
      <alignment vertical="top" wrapText="1"/>
    </xf>
    <xf numFmtId="0" fontId="10" fillId="2" borderId="3" xfId="0" applyNumberFormat="1" applyFont="1" applyFill="1" applyBorder="1" applyAlignment="1">
      <alignment wrapText="1"/>
    </xf>
    <xf numFmtId="0" fontId="10" fillId="2" borderId="3" xfId="0" applyNumberFormat="1" applyFont="1" applyFill="1" applyBorder="1" applyAlignment="1">
      <alignment horizontal="left"/>
    </xf>
    <xf numFmtId="0" fontId="6" fillId="0" borderId="4" xfId="0" applyNumberFormat="1" applyFont="1" applyBorder="1" applyAlignment="1"/>
    <xf numFmtId="49" fontId="10" fillId="7" borderId="7" xfId="0" applyNumberFormat="1" applyFont="1" applyFill="1" applyBorder="1" applyAlignment="1">
      <alignment vertical="center"/>
    </xf>
    <xf numFmtId="49" fontId="10" fillId="7" borderId="7" xfId="0" applyNumberFormat="1" applyFont="1" applyFill="1" applyBorder="1" applyAlignment="1">
      <alignment horizontal="left" vertical="center" wrapText="1"/>
    </xf>
    <xf numFmtId="49" fontId="10" fillId="7" borderId="7" xfId="0" applyNumberFormat="1" applyFont="1" applyFill="1" applyBorder="1" applyAlignment="1">
      <alignment vertical="center" wrapText="1"/>
    </xf>
    <xf numFmtId="166" fontId="6" fillId="7" borderId="25" xfId="3" applyNumberFormat="1" applyFont="1" applyFill="1" applyBorder="1" applyAlignment="1">
      <alignment vertical="center" wrapText="1"/>
    </xf>
    <xf numFmtId="0" fontId="6" fillId="7" borderId="4" xfId="0" applyNumberFormat="1" applyFont="1" applyFill="1" applyBorder="1" applyAlignment="1">
      <alignment vertical="center"/>
    </xf>
    <xf numFmtId="164" fontId="10" fillId="7" borderId="7" xfId="0" applyNumberFormat="1" applyFont="1" applyFill="1" applyBorder="1" applyAlignment="1">
      <alignment horizontal="right" vertical="center" wrapText="1"/>
    </xf>
    <xf numFmtId="164" fontId="10" fillId="7" borderId="4" xfId="0" applyNumberFormat="1" applyFont="1" applyFill="1" applyBorder="1" applyAlignment="1">
      <alignment horizontal="right" vertical="center" wrapText="1"/>
    </xf>
    <xf numFmtId="0" fontId="6" fillId="7" borderId="4" xfId="0" applyNumberFormat="1" applyFont="1" applyFill="1" applyBorder="1" applyAlignment="1"/>
    <xf numFmtId="0" fontId="6" fillId="11" borderId="4" xfId="0" applyNumberFormat="1" applyFont="1" applyFill="1" applyBorder="1" applyAlignment="1"/>
    <xf numFmtId="0" fontId="6" fillId="7" borderId="0" xfId="0" applyNumberFormat="1" applyFont="1" applyFill="1" applyAlignment="1"/>
    <xf numFmtId="0" fontId="10" fillId="7" borderId="7" xfId="0" applyNumberFormat="1" applyFont="1" applyFill="1" applyBorder="1" applyAlignment="1">
      <alignment vertical="center" wrapText="1"/>
    </xf>
    <xf numFmtId="166" fontId="6" fillId="7" borderId="4" xfId="3" applyNumberFormat="1" applyFont="1" applyFill="1" applyBorder="1" applyAlignment="1">
      <alignment vertical="center" wrapText="1"/>
    </xf>
    <xf numFmtId="0" fontId="6" fillId="7" borderId="0" xfId="0" applyFont="1" applyFill="1" applyAlignment="1"/>
    <xf numFmtId="1" fontId="6" fillId="7" borderId="4" xfId="0" applyNumberFormat="1" applyFont="1" applyFill="1" applyBorder="1" applyAlignment="1">
      <alignment vertical="center"/>
    </xf>
    <xf numFmtId="49" fontId="10" fillId="2" borderId="7" xfId="0" applyNumberFormat="1" applyFont="1" applyFill="1" applyBorder="1" applyAlignment="1">
      <alignment vertical="center"/>
    </xf>
    <xf numFmtId="49" fontId="10" fillId="2" borderId="7" xfId="0" applyNumberFormat="1" applyFont="1" applyFill="1" applyBorder="1" applyAlignment="1">
      <alignment horizontal="left" vertical="center" wrapText="1"/>
    </xf>
    <xf numFmtId="49" fontId="10" fillId="2" borderId="7" xfId="0" applyNumberFormat="1" applyFont="1" applyFill="1" applyBorder="1" applyAlignment="1">
      <alignment vertical="center" wrapText="1"/>
    </xf>
    <xf numFmtId="0" fontId="6" fillId="0" borderId="4" xfId="0" applyNumberFormat="1" applyFont="1" applyBorder="1" applyAlignment="1">
      <alignment vertical="center"/>
    </xf>
    <xf numFmtId="3" fontId="10" fillId="7" borderId="7" xfId="0" applyNumberFormat="1" applyFont="1" applyFill="1" applyBorder="1" applyAlignment="1">
      <alignment horizontal="left" vertical="center" wrapText="1"/>
    </xf>
    <xf numFmtId="166" fontId="6" fillId="7" borderId="4" xfId="3" applyNumberFormat="1" applyFont="1" applyFill="1" applyBorder="1" applyAlignment="1">
      <alignment vertical="center"/>
    </xf>
    <xf numFmtId="166" fontId="6" fillId="7" borderId="4" xfId="3" applyNumberFormat="1" applyFont="1" applyFill="1" applyBorder="1" applyAlignment="1"/>
    <xf numFmtId="166" fontId="6" fillId="0" borderId="0" xfId="3" applyNumberFormat="1" applyFont="1" applyAlignment="1"/>
    <xf numFmtId="0" fontId="18" fillId="0" borderId="0" xfId="0" applyNumberFormat="1" applyFont="1" applyAlignment="1"/>
    <xf numFmtId="166" fontId="6" fillId="0" borderId="0" xfId="3" applyNumberFormat="1" applyFont="1" applyAlignment="1">
      <alignment vertical="center"/>
    </xf>
    <xf numFmtId="1" fontId="6" fillId="0" borderId="0" xfId="3" applyNumberFormat="1" applyFont="1" applyAlignment="1">
      <alignment vertical="center"/>
    </xf>
    <xf numFmtId="1" fontId="6" fillId="0" borderId="0" xfId="3" applyNumberFormat="1" applyFont="1" applyAlignment="1"/>
    <xf numFmtId="49" fontId="17" fillId="6" borderId="7" xfId="0" applyNumberFormat="1" applyFont="1" applyFill="1" applyBorder="1" applyAlignment="1">
      <alignment horizontal="left"/>
    </xf>
    <xf numFmtId="0" fontId="17" fillId="6" borderId="7" xfId="0" applyNumberFormat="1" applyFont="1" applyFill="1" applyBorder="1" applyAlignment="1">
      <alignment horizontal="left" vertical="top"/>
    </xf>
    <xf numFmtId="0" fontId="17" fillId="6" borderId="7" xfId="0" applyNumberFormat="1" applyFont="1" applyFill="1" applyBorder="1" applyAlignment="1">
      <alignment horizontal="left" vertical="top" wrapText="1"/>
    </xf>
    <xf numFmtId="0" fontId="17" fillId="6" borderId="7" xfId="0" applyNumberFormat="1" applyFont="1" applyFill="1" applyBorder="1" applyAlignment="1">
      <alignment horizontal="left" wrapText="1"/>
    </xf>
    <xf numFmtId="0" fontId="17" fillId="6" borderId="7" xfId="0" applyNumberFormat="1" applyFont="1" applyFill="1" applyBorder="1" applyAlignment="1">
      <alignment horizontal="left"/>
    </xf>
    <xf numFmtId="164" fontId="17" fillId="6" borderId="7" xfId="0" applyNumberFormat="1" applyFont="1" applyFill="1" applyBorder="1" applyAlignment="1">
      <alignment horizontal="right" vertical="center"/>
    </xf>
    <xf numFmtId="0" fontId="6" fillId="6" borderId="4" xfId="0" applyNumberFormat="1" applyFont="1" applyFill="1" applyBorder="1" applyAlignment="1"/>
    <xf numFmtId="49" fontId="13" fillId="13" borderId="5" xfId="0" applyNumberFormat="1" applyFont="1" applyFill="1" applyBorder="1" applyAlignment="1"/>
    <xf numFmtId="0" fontId="13" fillId="13" borderId="5" xfId="0" applyNumberFormat="1" applyFont="1" applyFill="1" applyBorder="1" applyAlignment="1"/>
    <xf numFmtId="0" fontId="13" fillId="13" borderId="7" xfId="0" applyNumberFormat="1" applyFont="1" applyFill="1" applyBorder="1" applyAlignment="1"/>
    <xf numFmtId="164" fontId="13" fillId="13" borderId="7" xfId="0" applyNumberFormat="1" applyFont="1" applyFill="1" applyBorder="1" applyAlignment="1">
      <alignment horizontal="right" vertical="center"/>
    </xf>
    <xf numFmtId="164" fontId="13" fillId="13" borderId="5" xfId="0" applyNumberFormat="1" applyFont="1" applyFill="1" applyBorder="1" applyAlignment="1">
      <alignment horizontal="right" vertical="center"/>
    </xf>
    <xf numFmtId="0" fontId="6" fillId="13" borderId="37" xfId="0" applyNumberFormat="1" applyFont="1" applyFill="1" applyBorder="1" applyAlignment="1"/>
    <xf numFmtId="0" fontId="13" fillId="10" borderId="24" xfId="0" applyNumberFormat="1" applyFont="1" applyFill="1" applyBorder="1" applyAlignment="1">
      <alignment vertical="top"/>
    </xf>
    <xf numFmtId="49" fontId="13" fillId="10" borderId="12" xfId="0" applyNumberFormat="1" applyFont="1" applyFill="1" applyBorder="1" applyAlignment="1">
      <alignment horizontal="center" vertical="top" wrapText="1"/>
    </xf>
    <xf numFmtId="0" fontId="13" fillId="10" borderId="13" xfId="0" applyNumberFormat="1" applyFont="1" applyFill="1" applyBorder="1" applyAlignment="1">
      <alignment wrapText="1"/>
    </xf>
    <xf numFmtId="0" fontId="13" fillId="10" borderId="13" xfId="0" applyNumberFormat="1" applyFont="1" applyFill="1" applyBorder="1" applyAlignment="1"/>
    <xf numFmtId="164" fontId="13" fillId="10" borderId="13" xfId="0" applyNumberFormat="1" applyFont="1" applyFill="1" applyBorder="1" applyAlignment="1">
      <alignment horizontal="right" vertical="center"/>
    </xf>
    <xf numFmtId="0" fontId="10" fillId="10" borderId="23" xfId="0" applyFont="1" applyFill="1" applyBorder="1" applyAlignment="1"/>
    <xf numFmtId="164" fontId="13" fillId="13" borderId="26" xfId="0" applyNumberFormat="1" applyFont="1" applyFill="1" applyBorder="1" applyAlignment="1">
      <alignment horizontal="right" vertical="center"/>
    </xf>
    <xf numFmtId="164" fontId="17" fillId="6" borderId="26" xfId="0" applyNumberFormat="1" applyFont="1" applyFill="1" applyBorder="1" applyAlignment="1">
      <alignment horizontal="right" vertical="center"/>
    </xf>
    <xf numFmtId="164" fontId="10" fillId="7" borderId="26" xfId="0" applyNumberFormat="1" applyFont="1" applyFill="1" applyBorder="1" applyAlignment="1">
      <alignment horizontal="right" vertical="center" wrapText="1"/>
    </xf>
    <xf numFmtId="164" fontId="11" fillId="7" borderId="26" xfId="0" applyNumberFormat="1" applyFont="1" applyFill="1" applyBorder="1" applyAlignment="1">
      <alignment horizontal="right" vertical="center" wrapText="1"/>
    </xf>
    <xf numFmtId="164" fontId="11" fillId="2" borderId="26" xfId="0" applyNumberFormat="1" applyFont="1" applyFill="1" applyBorder="1" applyAlignment="1">
      <alignment horizontal="right" vertical="center" wrapText="1"/>
    </xf>
    <xf numFmtId="164" fontId="10" fillId="2" borderId="26" xfId="0" applyNumberFormat="1" applyFont="1" applyFill="1" applyBorder="1" applyAlignment="1">
      <alignment horizontal="right" vertical="center" wrapText="1"/>
    </xf>
    <xf numFmtId="164" fontId="13" fillId="13" borderId="47" xfId="0" applyNumberFormat="1" applyFont="1" applyFill="1" applyBorder="1" applyAlignment="1">
      <alignment horizontal="right" vertical="center"/>
    </xf>
    <xf numFmtId="164" fontId="13" fillId="13" borderId="48" xfId="0" applyNumberFormat="1" applyFont="1" applyFill="1" applyBorder="1" applyAlignment="1">
      <alignment horizontal="right" vertical="center"/>
    </xf>
    <xf numFmtId="164" fontId="17" fillId="6" borderId="47" xfId="0" applyNumberFormat="1" applyFont="1" applyFill="1" applyBorder="1" applyAlignment="1">
      <alignment horizontal="right" vertical="center"/>
    </xf>
    <xf numFmtId="164" fontId="17" fillId="6" borderId="48" xfId="0" applyNumberFormat="1" applyFont="1" applyFill="1" applyBorder="1" applyAlignment="1">
      <alignment horizontal="right" vertical="center"/>
    </xf>
    <xf numFmtId="166" fontId="6" fillId="7" borderId="49" xfId="3" applyNumberFormat="1" applyFont="1" applyFill="1" applyBorder="1" applyAlignment="1">
      <alignment vertical="center" wrapText="1"/>
    </xf>
    <xf numFmtId="166" fontId="6" fillId="7" borderId="50" xfId="0" applyNumberFormat="1" applyFont="1" applyFill="1" applyBorder="1" applyAlignment="1">
      <alignment vertical="center"/>
    </xf>
    <xf numFmtId="164" fontId="10" fillId="7" borderId="47" xfId="0" applyNumberFormat="1" applyFont="1" applyFill="1" applyBorder="1" applyAlignment="1">
      <alignment horizontal="right" vertical="center" wrapText="1"/>
    </xf>
    <xf numFmtId="166" fontId="6" fillId="7" borderId="47" xfId="3" applyNumberFormat="1" applyFont="1" applyFill="1" applyBorder="1" applyAlignment="1">
      <alignment vertical="center" wrapText="1"/>
    </xf>
    <xf numFmtId="164" fontId="17" fillId="6" borderId="50" xfId="0" applyNumberFormat="1" applyFont="1" applyFill="1" applyBorder="1" applyAlignment="1">
      <alignment horizontal="right" vertical="center"/>
    </xf>
    <xf numFmtId="166" fontId="6" fillId="7" borderId="51" xfId="3" applyNumberFormat="1" applyFont="1" applyFill="1" applyBorder="1" applyAlignment="1">
      <alignment vertical="center" wrapText="1"/>
    </xf>
    <xf numFmtId="1" fontId="6" fillId="7" borderId="47" xfId="0" applyNumberFormat="1" applyFont="1" applyFill="1" applyBorder="1" applyAlignment="1">
      <alignment vertical="center"/>
    </xf>
    <xf numFmtId="164" fontId="13" fillId="13" borderId="50" xfId="0" applyNumberFormat="1" applyFont="1" applyFill="1" applyBorder="1" applyAlignment="1">
      <alignment horizontal="right" vertical="center"/>
    </xf>
    <xf numFmtId="166" fontId="10" fillId="7" borderId="47" xfId="3" applyNumberFormat="1" applyFont="1" applyFill="1" applyBorder="1" applyAlignment="1">
      <alignment horizontal="right" vertical="center" wrapText="1"/>
    </xf>
    <xf numFmtId="0" fontId="6" fillId="7" borderId="51" xfId="0" applyFont="1" applyFill="1" applyBorder="1" applyAlignment="1"/>
    <xf numFmtId="164" fontId="13" fillId="10" borderId="12" xfId="0" applyNumberFormat="1" applyFont="1" applyFill="1" applyBorder="1" applyAlignment="1">
      <alignment horizontal="right" vertical="center"/>
    </xf>
    <xf numFmtId="164" fontId="13" fillId="10" borderId="14" xfId="0" applyNumberFormat="1" applyFont="1" applyFill="1" applyBorder="1" applyAlignment="1">
      <alignment horizontal="right" vertical="center"/>
    </xf>
    <xf numFmtId="164" fontId="13" fillId="13" borderId="53" xfId="0" applyNumberFormat="1" applyFont="1" applyFill="1" applyBorder="1" applyAlignment="1">
      <alignment horizontal="right" vertical="center"/>
    </xf>
    <xf numFmtId="164" fontId="17" fillId="6" borderId="4" xfId="0" applyNumberFormat="1" applyFont="1" applyFill="1" applyBorder="1" applyAlignment="1">
      <alignment horizontal="right" vertical="center"/>
    </xf>
    <xf numFmtId="164" fontId="10" fillId="7" borderId="48" xfId="0" applyNumberFormat="1" applyFont="1" applyFill="1" applyBorder="1" applyAlignment="1">
      <alignment horizontal="right" vertical="center" wrapText="1"/>
    </xf>
    <xf numFmtId="0" fontId="6" fillId="7" borderId="3" xfId="0" applyNumberFormat="1" applyFont="1" applyFill="1" applyBorder="1" applyAlignment="1"/>
    <xf numFmtId="164" fontId="10" fillId="2" borderId="47" xfId="0" applyNumberFormat="1" applyFont="1" applyFill="1" applyBorder="1" applyAlignment="1">
      <alignment horizontal="right" vertical="center" wrapText="1"/>
    </xf>
    <xf numFmtId="164" fontId="10" fillId="2" borderId="4" xfId="0" applyNumberFormat="1" applyFont="1" applyFill="1" applyBorder="1" applyAlignment="1">
      <alignment horizontal="right" vertical="center" wrapText="1"/>
    </xf>
    <xf numFmtId="164" fontId="10" fillId="2" borderId="48" xfId="0" applyNumberFormat="1" applyFont="1" applyFill="1" applyBorder="1" applyAlignment="1">
      <alignment horizontal="right" vertical="center" wrapText="1"/>
    </xf>
    <xf numFmtId="166" fontId="10" fillId="10" borderId="3" xfId="3" applyNumberFormat="1" applyFont="1" applyFill="1" applyBorder="1" applyAlignment="1"/>
    <xf numFmtId="164" fontId="13" fillId="13" borderId="54" xfId="0" applyNumberFormat="1" applyFont="1" applyFill="1" applyBorder="1" applyAlignment="1">
      <alignment horizontal="right" vertical="center"/>
    </xf>
    <xf numFmtId="164" fontId="13" fillId="13" borderId="37" xfId="0" applyNumberFormat="1" applyFont="1" applyFill="1" applyBorder="1" applyAlignment="1">
      <alignment horizontal="right" vertical="center"/>
    </xf>
    <xf numFmtId="49" fontId="14" fillId="2" borderId="4" xfId="0" applyNumberFormat="1" applyFont="1" applyFill="1" applyBorder="1" applyAlignment="1">
      <alignment vertical="center" wrapText="1"/>
    </xf>
    <xf numFmtId="164" fontId="15" fillId="2" borderId="48" xfId="0" applyNumberFormat="1" applyFont="1" applyFill="1" applyBorder="1" applyAlignment="1">
      <alignment horizontal="center" vertical="center"/>
    </xf>
    <xf numFmtId="164" fontId="15" fillId="2" borderId="48" xfId="0" applyNumberFormat="1" applyFont="1" applyFill="1" applyBorder="1" applyAlignment="1">
      <alignment horizontal="right" vertical="center" wrapText="1"/>
    </xf>
    <xf numFmtId="49" fontId="16" fillId="5" borderId="54" xfId="0" applyNumberFormat="1" applyFont="1" applyFill="1" applyBorder="1" applyAlignment="1"/>
    <xf numFmtId="49" fontId="16" fillId="5" borderId="37" xfId="0" applyNumberFormat="1" applyFont="1" applyFill="1" applyBorder="1" applyAlignment="1"/>
    <xf numFmtId="49" fontId="16" fillId="5" borderId="53" xfId="0" applyNumberFormat="1" applyFont="1" applyFill="1" applyBorder="1" applyAlignment="1"/>
    <xf numFmtId="0" fontId="6" fillId="13" borderId="54" xfId="0" applyNumberFormat="1" applyFont="1" applyFill="1" applyBorder="1" applyAlignment="1"/>
    <xf numFmtId="0" fontId="6" fillId="13" borderId="53" xfId="0" applyNumberFormat="1" applyFont="1" applyFill="1" applyBorder="1" applyAlignment="1"/>
    <xf numFmtId="0" fontId="6" fillId="6" borderId="47" xfId="0" applyNumberFormat="1" applyFont="1" applyFill="1" applyBorder="1" applyAlignment="1"/>
    <xf numFmtId="0" fontId="6" fillId="6" borderId="48" xfId="0" applyNumberFormat="1" applyFont="1" applyFill="1" applyBorder="1" applyAlignment="1"/>
    <xf numFmtId="0" fontId="6" fillId="7" borderId="47" xfId="0" applyNumberFormat="1" applyFont="1" applyFill="1" applyBorder="1" applyAlignment="1"/>
    <xf numFmtId="0" fontId="6" fillId="7" borderId="48" xfId="0" applyNumberFormat="1" applyFont="1" applyFill="1" applyBorder="1" applyAlignment="1"/>
    <xf numFmtId="0" fontId="6" fillId="11" borderId="48" xfId="0" applyNumberFormat="1" applyFont="1" applyFill="1" applyBorder="1" applyAlignment="1"/>
    <xf numFmtId="0" fontId="6" fillId="11" borderId="47" xfId="0" applyNumberFormat="1" applyFont="1" applyFill="1" applyBorder="1" applyAlignment="1"/>
    <xf numFmtId="0" fontId="6" fillId="0" borderId="47" xfId="0" applyNumberFormat="1" applyFont="1" applyBorder="1" applyAlignment="1"/>
    <xf numFmtId="166" fontId="6" fillId="7" borderId="47" xfId="3" applyNumberFormat="1" applyFont="1" applyFill="1" applyBorder="1" applyAlignment="1"/>
    <xf numFmtId="166" fontId="6" fillId="7" borderId="48" xfId="3" applyNumberFormat="1" applyFont="1" applyFill="1" applyBorder="1" applyAlignment="1"/>
    <xf numFmtId="166" fontId="6" fillId="0" borderId="48" xfId="3" applyNumberFormat="1" applyFont="1" applyBorder="1" applyAlignment="1"/>
    <xf numFmtId="166" fontId="10" fillId="10" borderId="12" xfId="3" applyNumberFormat="1" applyFont="1" applyFill="1" applyBorder="1" applyAlignment="1"/>
    <xf numFmtId="166" fontId="10" fillId="10" borderId="13" xfId="3" applyNumberFormat="1" applyFont="1" applyFill="1" applyBorder="1" applyAlignment="1"/>
    <xf numFmtId="166" fontId="10" fillId="10" borderId="14" xfId="3" applyNumberFormat="1" applyFont="1" applyFill="1" applyBorder="1" applyAlignment="1"/>
    <xf numFmtId="0" fontId="6" fillId="12" borderId="0" xfId="0" applyNumberFormat="1" applyFont="1" applyFill="1" applyAlignment="1"/>
    <xf numFmtId="167" fontId="6" fillId="12" borderId="0" xfId="1" applyNumberFormat="1" applyFont="1" applyFill="1" applyAlignment="1"/>
    <xf numFmtId="49" fontId="12" fillId="2" borderId="1" xfId="0" applyNumberFormat="1" applyFont="1" applyFill="1" applyBorder="1" applyAlignment="1"/>
    <xf numFmtId="0" fontId="12" fillId="2" borderId="8" xfId="0" applyNumberFormat="1" applyFont="1" applyFill="1" applyBorder="1" applyAlignment="1">
      <alignment vertical="top"/>
    </xf>
    <xf numFmtId="49" fontId="12" fillId="2" borderId="16" xfId="0" applyNumberFormat="1" applyFont="1" applyFill="1" applyBorder="1" applyAlignment="1">
      <alignment vertical="top" wrapText="1"/>
    </xf>
    <xf numFmtId="0" fontId="6" fillId="2" borderId="17" xfId="0" applyNumberFormat="1" applyFont="1" applyFill="1" applyBorder="1" applyAlignment="1">
      <alignment wrapText="1"/>
    </xf>
    <xf numFmtId="0" fontId="6" fillId="2" borderId="17" xfId="0" applyNumberFormat="1" applyFont="1" applyFill="1" applyBorder="1" applyAlignment="1">
      <alignment horizontal="center"/>
    </xf>
    <xf numFmtId="0" fontId="18" fillId="2" borderId="39" xfId="0" applyNumberFormat="1" applyFont="1" applyFill="1" applyBorder="1" applyAlignment="1">
      <alignment horizontal="center"/>
    </xf>
    <xf numFmtId="49" fontId="12" fillId="2" borderId="18" xfId="0" applyNumberFormat="1" applyFont="1" applyFill="1" applyBorder="1" applyAlignment="1">
      <alignment vertical="top" wrapText="1"/>
    </xf>
    <xf numFmtId="0" fontId="6" fillId="2" borderId="19" xfId="0" applyNumberFormat="1" applyFont="1" applyFill="1" applyBorder="1" applyAlignment="1">
      <alignment wrapText="1"/>
    </xf>
    <xf numFmtId="0" fontId="6" fillId="2" borderId="19" xfId="0" applyNumberFormat="1" applyFont="1" applyFill="1" applyBorder="1" applyAlignment="1">
      <alignment horizontal="center"/>
    </xf>
    <xf numFmtId="164" fontId="18" fillId="2" borderId="19" xfId="0" applyNumberFormat="1" applyFont="1" applyFill="1" applyBorder="1" applyAlignment="1">
      <alignment horizontal="right" vertical="center"/>
    </xf>
    <xf numFmtId="0" fontId="18" fillId="2" borderId="6" xfId="0" applyNumberFormat="1" applyFont="1" applyFill="1" applyBorder="1" applyAlignment="1">
      <alignment horizontal="center"/>
    </xf>
    <xf numFmtId="0" fontId="6" fillId="2" borderId="19" xfId="0" applyNumberFormat="1" applyFont="1" applyFill="1" applyBorder="1" applyAlignment="1"/>
    <xf numFmtId="49" fontId="12" fillId="2" borderId="22" xfId="0" applyNumberFormat="1" applyFont="1" applyFill="1" applyBorder="1" applyAlignment="1">
      <alignment vertical="top" wrapText="1"/>
    </xf>
    <xf numFmtId="0" fontId="6" fillId="2" borderId="10" xfId="0" applyNumberFormat="1" applyFont="1" applyFill="1" applyBorder="1" applyAlignment="1">
      <alignment wrapText="1"/>
    </xf>
    <xf numFmtId="0" fontId="6" fillId="2" borderId="10" xfId="0" applyNumberFormat="1" applyFont="1" applyFill="1" applyBorder="1" applyAlignment="1">
      <alignment horizontal="left"/>
    </xf>
    <xf numFmtId="0" fontId="18" fillId="2" borderId="11" xfId="0" applyNumberFormat="1" applyFont="1" applyFill="1" applyBorder="1" applyAlignment="1">
      <alignment horizontal="left"/>
    </xf>
    <xf numFmtId="164" fontId="10" fillId="7" borderId="55" xfId="0" applyNumberFormat="1" applyFont="1" applyFill="1" applyBorder="1" applyAlignment="1">
      <alignment horizontal="right" vertical="center" wrapText="1"/>
    </xf>
    <xf numFmtId="0" fontId="6" fillId="13" borderId="56" xfId="0" applyNumberFormat="1" applyFont="1" applyFill="1" applyBorder="1" applyAlignment="1"/>
    <xf numFmtId="0" fontId="6" fillId="6" borderId="57" xfId="0" applyNumberFormat="1" applyFont="1" applyFill="1" applyBorder="1" applyAlignment="1"/>
    <xf numFmtId="49" fontId="10" fillId="7" borderId="26" xfId="0" applyNumberFormat="1" applyFont="1" applyFill="1" applyBorder="1" applyAlignment="1">
      <alignment horizontal="left" vertical="center" wrapText="1"/>
    </xf>
    <xf numFmtId="49" fontId="15" fillId="7" borderId="57" xfId="0" applyNumberFormat="1" applyFont="1" applyFill="1" applyBorder="1" applyAlignment="1">
      <alignment horizontal="left" vertical="center" wrapText="1"/>
    </xf>
    <xf numFmtId="49" fontId="3" fillId="7" borderId="57" xfId="0" applyNumberFormat="1" applyFont="1" applyFill="1" applyBorder="1" applyAlignment="1">
      <alignment horizontal="left" vertical="center" wrapText="1"/>
    </xf>
    <xf numFmtId="0" fontId="6" fillId="7" borderId="57" xfId="0" applyNumberFormat="1" applyFont="1" applyFill="1" applyBorder="1" applyAlignment="1"/>
    <xf numFmtId="0" fontId="6" fillId="7" borderId="57" xfId="0" applyNumberFormat="1" applyFont="1" applyFill="1" applyBorder="1" applyAlignment="1">
      <alignment wrapText="1"/>
    </xf>
    <xf numFmtId="166" fontId="6" fillId="7" borderId="57" xfId="3" applyNumberFormat="1" applyFont="1" applyFill="1" applyBorder="1" applyAlignment="1">
      <alignment wrapText="1"/>
    </xf>
    <xf numFmtId="166" fontId="6" fillId="7" borderId="57" xfId="3" applyNumberFormat="1" applyFont="1" applyFill="1" applyBorder="1" applyAlignment="1">
      <alignment horizontal="left" wrapText="1"/>
    </xf>
    <xf numFmtId="49" fontId="3" fillId="15" borderId="47" xfId="0" applyNumberFormat="1" applyFont="1" applyFill="1" applyBorder="1" applyAlignment="1">
      <alignment horizontal="left" vertical="center" wrapText="1"/>
    </xf>
    <xf numFmtId="49" fontId="3" fillId="15" borderId="48" xfId="0" applyNumberFormat="1" applyFont="1" applyFill="1" applyBorder="1" applyAlignment="1">
      <alignment horizontal="left" vertical="center" wrapText="1"/>
    </xf>
    <xf numFmtId="49" fontId="3" fillId="15" borderId="43" xfId="0" applyNumberFormat="1" applyFont="1" applyFill="1" applyBorder="1" applyAlignment="1">
      <alignment horizontal="left" vertical="center" wrapText="1"/>
    </xf>
    <xf numFmtId="49" fontId="3" fillId="15" borderId="44" xfId="0" applyNumberFormat="1" applyFont="1" applyFill="1" applyBorder="1" applyAlignment="1">
      <alignment horizontal="left" vertical="center" wrapText="1"/>
    </xf>
    <xf numFmtId="49" fontId="3" fillId="15" borderId="54" xfId="0" applyNumberFormat="1" applyFont="1" applyFill="1" applyBorder="1" applyAlignment="1">
      <alignment horizontal="left" vertical="center" wrapText="1"/>
    </xf>
    <xf numFmtId="49" fontId="3" fillId="15" borderId="62" xfId="0" applyNumberFormat="1" applyFont="1" applyFill="1" applyBorder="1" applyAlignment="1">
      <alignment horizontal="left" vertical="center" wrapText="1"/>
    </xf>
    <xf numFmtId="0" fontId="6" fillId="13" borderId="12" xfId="0" applyNumberFormat="1" applyFont="1" applyFill="1" applyBorder="1" applyAlignment="1"/>
    <xf numFmtId="0" fontId="6" fillId="13" borderId="14" xfId="0" applyNumberFormat="1" applyFont="1" applyFill="1" applyBorder="1" applyAlignment="1"/>
    <xf numFmtId="49" fontId="3" fillId="15" borderId="60" xfId="0" applyNumberFormat="1" applyFont="1" applyFill="1" applyBorder="1" applyAlignment="1">
      <alignment horizontal="left" vertical="center" wrapText="1"/>
    </xf>
    <xf numFmtId="49" fontId="3" fillId="15" borderId="61" xfId="0" applyNumberFormat="1" applyFont="1" applyFill="1" applyBorder="1" applyAlignment="1">
      <alignment horizontal="left" vertical="center" wrapText="1"/>
    </xf>
    <xf numFmtId="164" fontId="17" fillId="6" borderId="34" xfId="0" applyNumberFormat="1" applyFont="1" applyFill="1" applyBorder="1" applyAlignment="1">
      <alignment horizontal="right" vertical="center"/>
    </xf>
    <xf numFmtId="164" fontId="17" fillId="6" borderId="63" xfId="0" applyNumberFormat="1" applyFont="1" applyFill="1" applyBorder="1" applyAlignment="1">
      <alignment horizontal="right" vertical="center"/>
    </xf>
    <xf numFmtId="0" fontId="6" fillId="13" borderId="58" xfId="0" applyNumberFormat="1" applyFont="1" applyFill="1" applyBorder="1" applyAlignment="1"/>
    <xf numFmtId="0" fontId="6" fillId="13" borderId="34" xfId="0" applyNumberFormat="1" applyFont="1" applyFill="1" applyBorder="1" applyAlignment="1"/>
    <xf numFmtId="164" fontId="6" fillId="0" borderId="0" xfId="0" applyNumberFormat="1" applyFont="1" applyAlignment="1"/>
    <xf numFmtId="49" fontId="12" fillId="2" borderId="2" xfId="0" applyNumberFormat="1" applyFont="1" applyFill="1" applyBorder="1" applyAlignment="1">
      <alignment horizontal="left"/>
    </xf>
    <xf numFmtId="0" fontId="12" fillId="2" borderId="9" xfId="0" applyNumberFormat="1" applyFont="1" applyFill="1" applyBorder="1" applyAlignment="1">
      <alignment horizontal="left"/>
    </xf>
    <xf numFmtId="49" fontId="12" fillId="2" borderId="20" xfId="0" applyNumberFormat="1" applyFont="1" applyFill="1" applyBorder="1" applyAlignment="1">
      <alignment horizontal="left"/>
    </xf>
    <xf numFmtId="0" fontId="12" fillId="2" borderId="21" xfId="0" applyNumberFormat="1" applyFont="1" applyFill="1" applyBorder="1" applyAlignment="1">
      <alignment horizontal="left"/>
    </xf>
    <xf numFmtId="0" fontId="7" fillId="14" borderId="29" xfId="0" applyFont="1" applyFill="1" applyBorder="1" applyAlignment="1">
      <alignment horizontal="center" vertical="center" wrapText="1"/>
    </xf>
    <xf numFmtId="0" fontId="7" fillId="14" borderId="32" xfId="0" applyFont="1" applyFill="1" applyBorder="1" applyAlignment="1">
      <alignment horizontal="center" vertical="center" wrapText="1"/>
    </xf>
    <xf numFmtId="49" fontId="10" fillId="3" borderId="7" xfId="0" applyNumberFormat="1" applyFont="1" applyFill="1" applyBorder="1" applyAlignment="1">
      <alignment horizontal="center" vertical="center" wrapText="1"/>
    </xf>
    <xf numFmtId="0" fontId="10" fillId="3" borderId="7" xfId="0" applyNumberFormat="1" applyFont="1" applyFill="1" applyBorder="1" applyAlignment="1">
      <alignment horizontal="center" vertical="center"/>
    </xf>
    <xf numFmtId="0" fontId="12" fillId="8" borderId="35" xfId="0" applyNumberFormat="1" applyFont="1" applyFill="1" applyBorder="1" applyAlignment="1">
      <alignment horizontal="center"/>
    </xf>
    <xf numFmtId="49" fontId="13" fillId="3" borderId="41" xfId="0" applyNumberFormat="1" applyFont="1" applyFill="1" applyBorder="1" applyAlignment="1">
      <alignment horizontal="center"/>
    </xf>
    <xf numFmtId="0" fontId="13" fillId="3" borderId="42" xfId="0" applyNumberFormat="1" applyFont="1" applyFill="1" applyBorder="1" applyAlignment="1">
      <alignment horizontal="center"/>
    </xf>
    <xf numFmtId="0" fontId="13" fillId="3" borderId="43" xfId="0" applyNumberFormat="1" applyFont="1" applyFill="1" applyBorder="1" applyAlignment="1">
      <alignment horizontal="center"/>
    </xf>
    <xf numFmtId="0" fontId="13" fillId="3" borderId="44" xfId="0" applyNumberFormat="1" applyFont="1" applyFill="1" applyBorder="1" applyAlignment="1">
      <alignment horizontal="center"/>
    </xf>
    <xf numFmtId="49" fontId="13" fillId="4" borderId="38" xfId="0" applyNumberFormat="1" applyFont="1" applyFill="1" applyBorder="1" applyAlignment="1">
      <alignment horizontal="center" vertical="center" wrapText="1"/>
    </xf>
    <xf numFmtId="0" fontId="13" fillId="4" borderId="38" xfId="0" applyNumberFormat="1" applyFont="1" applyFill="1" applyBorder="1" applyAlignment="1">
      <alignment horizontal="center" vertical="center" wrapText="1"/>
    </xf>
    <xf numFmtId="49" fontId="10" fillId="4" borderId="7" xfId="0" applyNumberFormat="1" applyFont="1" applyFill="1" applyBorder="1" applyAlignment="1">
      <alignment horizontal="center" vertical="top" wrapText="1"/>
    </xf>
    <xf numFmtId="0" fontId="10" fillId="4" borderId="7" xfId="0" applyNumberFormat="1" applyFont="1" applyFill="1" applyBorder="1" applyAlignment="1">
      <alignment horizontal="center" vertical="top" wrapText="1"/>
    </xf>
    <xf numFmtId="0" fontId="7" fillId="0" borderId="59" xfId="0" applyFont="1" applyBorder="1" applyAlignment="1">
      <alignment horizontal="center" vertical="center" wrapText="1"/>
    </xf>
    <xf numFmtId="0" fontId="7" fillId="0" borderId="13" xfId="0" applyFont="1" applyBorder="1" applyAlignment="1">
      <alignment horizontal="center" vertical="center" wrapText="1"/>
    </xf>
    <xf numFmtId="0" fontId="12" fillId="9" borderId="3" xfId="0" applyFont="1" applyFill="1" applyBorder="1" applyAlignment="1">
      <alignment horizontal="center" wrapText="1"/>
    </xf>
    <xf numFmtId="0" fontId="12" fillId="9" borderId="40" xfId="0" applyFont="1" applyFill="1" applyBorder="1" applyAlignment="1">
      <alignment horizontal="center" wrapText="1"/>
    </xf>
    <xf numFmtId="0" fontId="7" fillId="0" borderId="27"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32" xfId="0" applyFont="1" applyBorder="1" applyAlignment="1">
      <alignment horizontal="center" vertical="center" wrapText="1"/>
    </xf>
    <xf numFmtId="49" fontId="6" fillId="3" borderId="41" xfId="0" applyNumberFormat="1" applyFont="1" applyFill="1" applyBorder="1" applyAlignment="1">
      <alignment horizontal="center" vertical="center" wrapText="1"/>
    </xf>
    <xf numFmtId="164" fontId="6" fillId="3" borderId="43" xfId="0" applyNumberFormat="1" applyFont="1" applyFill="1" applyBorder="1" applyAlignment="1">
      <alignment horizontal="center" vertical="center" wrapText="1"/>
    </xf>
    <xf numFmtId="49" fontId="14" fillId="3" borderId="45" xfId="0" applyNumberFormat="1" applyFont="1" applyFill="1" applyBorder="1" applyAlignment="1">
      <alignment horizontal="center" vertical="center" wrapText="1"/>
    </xf>
    <xf numFmtId="164" fontId="14" fillId="3" borderId="46" xfId="0" applyNumberFormat="1" applyFont="1" applyFill="1" applyBorder="1" applyAlignment="1">
      <alignment horizontal="center" vertical="center" wrapText="1"/>
    </xf>
    <xf numFmtId="49" fontId="13" fillId="3" borderId="26" xfId="0" applyNumberFormat="1" applyFont="1" applyFill="1" applyBorder="1" applyAlignment="1">
      <alignment horizontal="center" vertical="center" wrapText="1"/>
    </xf>
    <xf numFmtId="164" fontId="13" fillId="3" borderId="26" xfId="0" applyNumberFormat="1" applyFont="1" applyFill="1" applyBorder="1" applyAlignment="1">
      <alignment horizontal="center" vertical="center" wrapText="1"/>
    </xf>
    <xf numFmtId="0" fontId="7" fillId="0" borderId="28"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52" xfId="0" applyFont="1" applyBorder="1" applyAlignment="1">
      <alignment horizontal="center" vertical="center" wrapText="1"/>
    </xf>
    <xf numFmtId="0" fontId="7" fillId="0" borderId="12" xfId="0" applyFont="1" applyBorder="1" applyAlignment="1">
      <alignment horizontal="center" vertical="center" wrapText="1"/>
    </xf>
    <xf numFmtId="49" fontId="20" fillId="15" borderId="64" xfId="0" applyNumberFormat="1" applyFont="1" applyFill="1" applyBorder="1" applyAlignment="1">
      <alignment horizontal="center" vertical="center" wrapText="1"/>
    </xf>
    <xf numFmtId="49" fontId="20" fillId="15" borderId="54" xfId="0" applyNumberFormat="1" applyFont="1" applyFill="1" applyBorder="1" applyAlignment="1">
      <alignment horizontal="center" vertical="center" wrapText="1"/>
    </xf>
    <xf numFmtId="49" fontId="20" fillId="15" borderId="65" xfId="0" applyNumberFormat="1" applyFont="1" applyFill="1" applyBorder="1" applyAlignment="1">
      <alignment horizontal="center" vertical="center" wrapText="1"/>
    </xf>
    <xf numFmtId="49" fontId="20" fillId="15" borderId="62" xfId="0" applyNumberFormat="1" applyFont="1" applyFill="1" applyBorder="1" applyAlignment="1">
      <alignment horizontal="center" vertical="center" wrapText="1"/>
    </xf>
    <xf numFmtId="49" fontId="20" fillId="15" borderId="34" xfId="0" applyNumberFormat="1" applyFont="1" applyFill="1" applyBorder="1" applyAlignment="1">
      <alignment horizontal="center" vertical="center" wrapText="1"/>
    </xf>
    <xf numFmtId="49" fontId="20" fillId="15" borderId="36" xfId="0" applyNumberFormat="1" applyFont="1" applyFill="1" applyBorder="1" applyAlignment="1">
      <alignment horizontal="center" vertical="center" wrapText="1"/>
    </xf>
    <xf numFmtId="49" fontId="14" fillId="3" borderId="42" xfId="0" applyNumberFormat="1" applyFont="1" applyFill="1" applyBorder="1" applyAlignment="1">
      <alignment horizontal="center" vertical="center" wrapText="1"/>
    </xf>
    <xf numFmtId="164" fontId="14" fillId="3" borderId="44" xfId="0" applyNumberFormat="1" applyFont="1" applyFill="1" applyBorder="1" applyAlignment="1">
      <alignment horizontal="center" vertical="center" wrapText="1"/>
    </xf>
    <xf numFmtId="49" fontId="15" fillId="3" borderId="34" xfId="0" applyNumberFormat="1" applyFont="1" applyFill="1" applyBorder="1" applyAlignment="1">
      <alignment horizontal="center" vertical="center" wrapText="1"/>
    </xf>
    <xf numFmtId="49" fontId="15" fillId="3" borderId="35" xfId="0" applyNumberFormat="1" applyFont="1" applyFill="1" applyBorder="1" applyAlignment="1">
      <alignment horizontal="center" vertical="center" wrapText="1"/>
    </xf>
    <xf numFmtId="49" fontId="15" fillId="3" borderId="36" xfId="0" applyNumberFormat="1" applyFont="1" applyFill="1" applyBorder="1" applyAlignment="1">
      <alignment horizontal="center" vertical="center" wrapText="1"/>
    </xf>
    <xf numFmtId="0" fontId="6" fillId="7" borderId="7" xfId="0" applyNumberFormat="1" applyFont="1" applyFill="1" applyBorder="1" applyAlignment="1">
      <alignment vertical="center"/>
    </xf>
    <xf numFmtId="166" fontId="6" fillId="7" borderId="48" xfId="0" applyNumberFormat="1" applyFont="1" applyFill="1" applyBorder="1" applyAlignment="1">
      <alignment vertical="center"/>
    </xf>
    <xf numFmtId="0" fontId="6" fillId="7" borderId="7" xfId="0" applyNumberFormat="1" applyFont="1" applyFill="1" applyBorder="1" applyAlignment="1"/>
    <xf numFmtId="0" fontId="6" fillId="11" borderId="7" xfId="0" applyNumberFormat="1" applyFont="1" applyFill="1" applyBorder="1" applyAlignment="1"/>
    <xf numFmtId="49" fontId="3" fillId="15" borderId="51" xfId="0" applyNumberFormat="1" applyFont="1" applyFill="1" applyBorder="1" applyAlignment="1">
      <alignment horizontal="left" vertical="center" wrapText="1"/>
    </xf>
    <xf numFmtId="49" fontId="3" fillId="15" borderId="65" xfId="0" applyNumberFormat="1" applyFont="1" applyFill="1" applyBorder="1" applyAlignment="1">
      <alignment horizontal="left" vertical="center" wrapText="1"/>
    </xf>
    <xf numFmtId="164" fontId="3" fillId="2" borderId="66" xfId="0" applyNumberFormat="1" applyFont="1" applyFill="1" applyBorder="1" applyAlignment="1">
      <alignment horizontal="right" vertical="center" wrapText="1"/>
    </xf>
  </cellXfs>
  <cellStyles count="4">
    <cellStyle name="Milliers" xfId="3" builtinId="3"/>
    <cellStyle name="Milliers 2" xfId="2" xr:uid="{A10196E8-B850-4D7F-9BC8-43702F86C495}"/>
    <cellStyle name="Normal" xfId="0" builtinId="0"/>
    <cellStyle name="Pourcentage" xfId="1" builtinId="5"/>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0070C0"/>
      <rgbColor rgb="FFC00000"/>
      <rgbColor rgb="FF009FDA"/>
      <rgbColor rgb="FF92D050"/>
      <rgbColor rgb="FFD9DCE1"/>
      <rgbColor rgb="FF9CC2E5"/>
      <rgbColor rgb="FFCFCFCF"/>
      <rgbColor rgb="FFC5DEB5"/>
      <rgbColor rgb="FF70AD47"/>
      <rgbColor rgb="FFFF000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472C4"/>
      </a:accent1>
      <a:accent2>
        <a:srgbClr val="ED7D31"/>
      </a:accent2>
      <a:accent3>
        <a:srgbClr val="A5A5A5"/>
      </a:accent3>
      <a:accent4>
        <a:srgbClr val="FFC000"/>
      </a:accent4>
      <a:accent5>
        <a:srgbClr val="5B9BD5"/>
      </a:accent5>
      <a:accent6>
        <a:srgbClr val="70AD47"/>
      </a:accent6>
      <a:hlink>
        <a:srgbClr val="0000FF"/>
      </a:hlink>
      <a:folHlink>
        <a:srgbClr val="FF00FF"/>
      </a:folHlink>
    </a:clrScheme>
    <a:fontScheme name="Thème Office">
      <a:majorFont>
        <a:latin typeface="Helvetica"/>
        <a:ea typeface="Helvetica"/>
        <a:cs typeface="Helvetica"/>
      </a:majorFont>
      <a:minorFont>
        <a:latin typeface="Helvetica"/>
        <a:ea typeface="Helvetica"/>
        <a:cs typeface="Helvetica"/>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07743C-C3FA-492D-90DD-AFCAC3B855BF}">
  <sheetPr>
    <tabColor rgb="FFFF0000"/>
  </sheetPr>
  <dimension ref="A1:IN153"/>
  <sheetViews>
    <sheetView showGridLines="0" tabSelected="1" zoomScale="70" zoomScaleNormal="70" zoomScaleSheetLayoutView="80" workbookViewId="0">
      <pane xSplit="2" ySplit="10" topLeftCell="C11" activePane="bottomRight" state="frozen"/>
      <selection pane="topRight" activeCell="C1" sqref="C1"/>
      <selection pane="bottomLeft" activeCell="A11" sqref="A11"/>
      <selection pane="bottomRight" activeCell="A5" sqref="A5:B5"/>
    </sheetView>
  </sheetViews>
  <sheetFormatPr baseColWidth="10" defaultColWidth="9.140625" defaultRowHeight="15.75" customHeight="1" x14ac:dyDescent="0.2"/>
  <cols>
    <col min="1" max="1" width="10.85546875" style="3" customWidth="1"/>
    <col min="2" max="2" width="46.28515625" style="3" customWidth="1"/>
    <col min="3" max="3" width="53.85546875" style="3" customWidth="1"/>
    <col min="4" max="4" width="17.7109375" style="3" customWidth="1"/>
    <col min="5" max="5" width="25.85546875" style="3" customWidth="1"/>
    <col min="6" max="6" width="15.140625" style="34" customWidth="1"/>
    <col min="7" max="7" width="17.28515625" style="33" customWidth="1"/>
    <col min="8" max="8" width="15.140625" style="3" customWidth="1"/>
    <col min="9" max="9" width="13.28515625" style="3" customWidth="1"/>
    <col min="10" max="10" width="15.85546875" style="3" customWidth="1"/>
    <col min="11" max="11" width="15" style="3" customWidth="1"/>
    <col min="12" max="12" width="15.7109375" style="3" bestFit="1" customWidth="1"/>
    <col min="13" max="13" width="15.7109375" style="3" customWidth="1"/>
    <col min="14" max="14" width="13.42578125" style="3" customWidth="1"/>
    <col min="15" max="15" width="12.28515625" style="3" customWidth="1"/>
    <col min="16" max="16" width="13.7109375" style="3" customWidth="1"/>
    <col min="17" max="18" width="3.42578125" style="3" customWidth="1"/>
    <col min="19" max="19" width="4" style="3" customWidth="1"/>
    <col min="20" max="20" width="3.28515625" style="3" customWidth="1"/>
    <col min="21" max="21" width="3.7109375" style="3" customWidth="1"/>
    <col min="22" max="23" width="3.42578125" style="3" customWidth="1"/>
    <col min="24" max="24" width="4.28515625" style="3" customWidth="1"/>
    <col min="25" max="25" width="4.140625" style="3" customWidth="1"/>
    <col min="26" max="26" width="4.42578125" style="3" bestFit="1" customWidth="1"/>
    <col min="27" max="27" width="4.85546875" style="3" bestFit="1" customWidth="1"/>
    <col min="28" max="28" width="4.7109375" style="3" bestFit="1" customWidth="1"/>
    <col min="29" max="29" width="24.85546875" style="3" customWidth="1"/>
    <col min="30" max="30" width="12.42578125" style="3" customWidth="1"/>
    <col min="31" max="31" width="11.85546875" style="3" customWidth="1"/>
    <col min="32" max="248" width="9.140625" style="3" customWidth="1"/>
    <col min="249" max="16384" width="9.140625" style="1"/>
  </cols>
  <sheetData>
    <row r="1" spans="1:31" s="3" customFormat="1" ht="15" x14ac:dyDescent="0.25">
      <c r="A1" s="112" t="s">
        <v>0</v>
      </c>
      <c r="B1" s="113"/>
      <c r="C1" s="114" t="s">
        <v>302</v>
      </c>
      <c r="D1" s="115"/>
      <c r="E1" s="116"/>
      <c r="F1" s="117"/>
      <c r="G1" s="2"/>
    </row>
    <row r="2" spans="1:31" s="3" customFormat="1" ht="15" x14ac:dyDescent="0.25">
      <c r="A2" s="153" t="s">
        <v>1</v>
      </c>
      <c r="B2" s="154"/>
      <c r="C2" s="118" t="s">
        <v>2</v>
      </c>
      <c r="D2" s="119"/>
      <c r="E2" s="120"/>
      <c r="F2" s="121"/>
      <c r="G2" s="2"/>
    </row>
    <row r="3" spans="1:31" s="3" customFormat="1" ht="15" x14ac:dyDescent="0.25">
      <c r="A3" s="153" t="s">
        <v>3</v>
      </c>
      <c r="B3" s="154"/>
      <c r="C3" s="118" t="s">
        <v>4</v>
      </c>
      <c r="D3" s="119"/>
      <c r="E3" s="120"/>
      <c r="F3" s="122"/>
      <c r="G3" s="2"/>
    </row>
    <row r="4" spans="1:31" s="3" customFormat="1" ht="15" x14ac:dyDescent="0.25">
      <c r="A4" s="153" t="s">
        <v>5</v>
      </c>
      <c r="B4" s="154"/>
      <c r="C4" s="118" t="s">
        <v>6</v>
      </c>
      <c r="D4" s="119"/>
      <c r="E4" s="123"/>
      <c r="F4" s="121"/>
      <c r="G4" s="2"/>
    </row>
    <row r="5" spans="1:31" s="3" customFormat="1" thickBot="1" x14ac:dyDescent="0.3">
      <c r="A5" s="155" t="s">
        <v>7</v>
      </c>
      <c r="B5" s="156"/>
      <c r="C5" s="124" t="s">
        <v>307</v>
      </c>
      <c r="D5" s="125"/>
      <c r="E5" s="126"/>
      <c r="F5" s="127"/>
      <c r="G5" s="4"/>
      <c r="H5" s="5"/>
      <c r="I5" s="5"/>
      <c r="J5" s="5"/>
      <c r="K5" s="5"/>
      <c r="L5" s="5"/>
      <c r="M5" s="5"/>
      <c r="N5" s="5"/>
      <c r="O5" s="5"/>
      <c r="P5" s="5"/>
      <c r="Q5" s="5"/>
      <c r="R5" s="5"/>
      <c r="S5" s="5"/>
      <c r="T5" s="5"/>
      <c r="U5" s="5"/>
      <c r="V5" s="5"/>
      <c r="W5" s="5"/>
      <c r="X5" s="5"/>
      <c r="Y5" s="5"/>
      <c r="Z5" s="5"/>
      <c r="AA5" s="5"/>
      <c r="AB5" s="5"/>
      <c r="AC5" s="5"/>
    </row>
    <row r="6" spans="1:31" s="3" customFormat="1" ht="18.75" customHeight="1" thickBot="1" x14ac:dyDescent="0.35">
      <c r="A6" s="6"/>
      <c r="B6" s="7"/>
      <c r="C6" s="8"/>
      <c r="D6" s="9"/>
      <c r="E6" s="10"/>
      <c r="F6" s="172" t="s">
        <v>313</v>
      </c>
      <c r="G6" s="172"/>
      <c r="H6" s="172"/>
      <c r="I6" s="173"/>
      <c r="J6" s="161" t="s">
        <v>314</v>
      </c>
      <c r="K6" s="161"/>
      <c r="L6" s="161"/>
      <c r="M6" s="161"/>
      <c r="N6" s="161"/>
      <c r="O6" s="161"/>
      <c r="P6" s="161"/>
      <c r="Q6" s="161"/>
      <c r="R6" s="161"/>
      <c r="S6" s="161"/>
      <c r="T6" s="161"/>
      <c r="U6" s="161"/>
      <c r="V6" s="161"/>
      <c r="W6" s="161"/>
      <c r="X6" s="161"/>
      <c r="Y6" s="161"/>
      <c r="Z6" s="161"/>
      <c r="AA6" s="161"/>
      <c r="AB6" s="161"/>
      <c r="AC6" s="161"/>
      <c r="AD6" s="192" t="s">
        <v>470</v>
      </c>
      <c r="AE6" s="193"/>
    </row>
    <row r="7" spans="1:31" s="3" customFormat="1" ht="34.5" customHeight="1" thickBot="1" x14ac:dyDescent="0.25">
      <c r="A7" s="162" t="s">
        <v>8</v>
      </c>
      <c r="B7" s="163"/>
      <c r="C7" s="166" t="s">
        <v>9</v>
      </c>
      <c r="D7" s="168" t="s">
        <v>10</v>
      </c>
      <c r="E7" s="159" t="s">
        <v>301</v>
      </c>
      <c r="F7" s="182" t="s">
        <v>375</v>
      </c>
      <c r="G7" s="176" t="s">
        <v>461</v>
      </c>
      <c r="H7" s="184" t="s">
        <v>462</v>
      </c>
      <c r="I7" s="176" t="s">
        <v>463</v>
      </c>
      <c r="J7" s="186" t="s">
        <v>464</v>
      </c>
      <c r="K7" s="174" t="s">
        <v>465</v>
      </c>
      <c r="L7" s="176" t="s">
        <v>466</v>
      </c>
      <c r="M7" s="157" t="s">
        <v>467</v>
      </c>
      <c r="N7" s="178" t="s">
        <v>300</v>
      </c>
      <c r="O7" s="180" t="s">
        <v>11</v>
      </c>
      <c r="P7" s="194" t="s">
        <v>12</v>
      </c>
      <c r="Q7" s="196" t="s">
        <v>355</v>
      </c>
      <c r="R7" s="197"/>
      <c r="S7" s="197"/>
      <c r="T7" s="197"/>
      <c r="U7" s="197"/>
      <c r="V7" s="197"/>
      <c r="W7" s="197"/>
      <c r="X7" s="197"/>
      <c r="Y7" s="197"/>
      <c r="Z7" s="197"/>
      <c r="AA7" s="197"/>
      <c r="AB7" s="198"/>
      <c r="AC7" s="170" t="s">
        <v>312</v>
      </c>
      <c r="AD7" s="188" t="s">
        <v>468</v>
      </c>
      <c r="AE7" s="190" t="s">
        <v>469</v>
      </c>
    </row>
    <row r="8" spans="1:31" s="3" customFormat="1" ht="16.5" customHeight="1" thickBot="1" x14ac:dyDescent="0.25">
      <c r="A8" s="164"/>
      <c r="B8" s="165"/>
      <c r="C8" s="167"/>
      <c r="D8" s="169"/>
      <c r="E8" s="160"/>
      <c r="F8" s="183"/>
      <c r="G8" s="177"/>
      <c r="H8" s="185"/>
      <c r="I8" s="177"/>
      <c r="J8" s="187"/>
      <c r="K8" s="175"/>
      <c r="L8" s="177"/>
      <c r="M8" s="158"/>
      <c r="N8" s="179"/>
      <c r="O8" s="181"/>
      <c r="P8" s="195"/>
      <c r="Q8" s="92" t="s">
        <v>13</v>
      </c>
      <c r="R8" s="93" t="s">
        <v>14</v>
      </c>
      <c r="S8" s="93" t="s">
        <v>15</v>
      </c>
      <c r="T8" s="93" t="s">
        <v>16</v>
      </c>
      <c r="U8" s="93" t="s">
        <v>17</v>
      </c>
      <c r="V8" s="93" t="s">
        <v>18</v>
      </c>
      <c r="W8" s="93" t="s">
        <v>19</v>
      </c>
      <c r="X8" s="93" t="s">
        <v>20</v>
      </c>
      <c r="Y8" s="93" t="s">
        <v>21</v>
      </c>
      <c r="Z8" s="93" t="s">
        <v>22</v>
      </c>
      <c r="AA8" s="93" t="s">
        <v>23</v>
      </c>
      <c r="AB8" s="94" t="s">
        <v>24</v>
      </c>
      <c r="AC8" s="171"/>
      <c r="AD8" s="189"/>
      <c r="AE8" s="191"/>
    </row>
    <row r="9" spans="1:31" s="3" customFormat="1" ht="16.5" thickBot="1" x14ac:dyDescent="0.3">
      <c r="A9" s="45" t="s">
        <v>25</v>
      </c>
      <c r="B9" s="46"/>
      <c r="C9" s="47"/>
      <c r="D9" s="47"/>
      <c r="E9" s="47"/>
      <c r="F9" s="57">
        <f>F10+F22+F25+F33</f>
        <v>453830</v>
      </c>
      <c r="G9" s="63">
        <f>G10+G22+G25+G33</f>
        <v>170568.30487804877</v>
      </c>
      <c r="H9" s="48">
        <f t="shared" ref="H9:P9" si="0">H10+H22+H25+H33</f>
        <v>111310.9024390244</v>
      </c>
      <c r="I9" s="64">
        <f t="shared" si="0"/>
        <v>59257.402439024387</v>
      </c>
      <c r="J9" s="63">
        <f t="shared" si="0"/>
        <v>133622.2338949047</v>
      </c>
      <c r="K9" s="49">
        <f t="shared" si="0"/>
        <v>171704.60228338133</v>
      </c>
      <c r="L9" s="79">
        <f t="shared" si="0"/>
        <v>285326.836178286</v>
      </c>
      <c r="M9" s="79">
        <f t="shared" ref="M9" si="1">M10+M22+M25+M33</f>
        <v>344584.23861731042</v>
      </c>
      <c r="N9" s="87">
        <f t="shared" si="0"/>
        <v>257402.5</v>
      </c>
      <c r="O9" s="88">
        <f t="shared" si="0"/>
        <v>0</v>
      </c>
      <c r="P9" s="79">
        <f t="shared" si="0"/>
        <v>239720</v>
      </c>
      <c r="Q9" s="95"/>
      <c r="R9" s="50"/>
      <c r="S9" s="50"/>
      <c r="T9" s="50"/>
      <c r="U9" s="50"/>
      <c r="V9" s="50"/>
      <c r="W9" s="50"/>
      <c r="X9" s="50"/>
      <c r="Y9" s="50"/>
      <c r="Z9" s="50"/>
      <c r="AA9" s="50"/>
      <c r="AB9" s="96"/>
      <c r="AC9" s="129"/>
      <c r="AD9" s="144"/>
      <c r="AE9" s="145"/>
    </row>
    <row r="10" spans="1:31" s="3" customFormat="1" thickBot="1" x14ac:dyDescent="0.25">
      <c r="A10" s="38" t="s">
        <v>26</v>
      </c>
      <c r="B10" s="39"/>
      <c r="C10" s="40"/>
      <c r="D10" s="41"/>
      <c r="E10" s="42"/>
      <c r="F10" s="58">
        <f>SUM(F11:F21)</f>
        <v>453830</v>
      </c>
      <c r="G10" s="65">
        <f>SUM(G11:G21)</f>
        <v>100489.81707317072</v>
      </c>
      <c r="H10" s="43">
        <f t="shared" ref="H10:P10" si="2">SUM(H11:H21)</f>
        <v>78001.414634146349</v>
      </c>
      <c r="I10" s="66">
        <f t="shared" si="2"/>
        <v>22488.40243902439</v>
      </c>
      <c r="J10" s="65">
        <f t="shared" si="2"/>
        <v>10168.282372167689</v>
      </c>
      <c r="K10" s="80">
        <f t="shared" si="2"/>
        <v>91704.602283381333</v>
      </c>
      <c r="L10" s="66">
        <f t="shared" si="2"/>
        <v>101872.88465554902</v>
      </c>
      <c r="M10" s="66">
        <f t="shared" ref="M10" si="3">SUM(M11:M21)</f>
        <v>124361.2870945734</v>
      </c>
      <c r="N10" s="65">
        <f t="shared" si="2"/>
        <v>257402.5</v>
      </c>
      <c r="O10" s="80">
        <f t="shared" si="2"/>
        <v>0</v>
      </c>
      <c r="P10" s="66">
        <f t="shared" si="2"/>
        <v>129720</v>
      </c>
      <c r="Q10" s="97"/>
      <c r="R10" s="44"/>
      <c r="S10" s="44"/>
      <c r="T10" s="44"/>
      <c r="U10" s="44"/>
      <c r="V10" s="44"/>
      <c r="W10" s="44"/>
      <c r="X10" s="44"/>
      <c r="Y10" s="44"/>
      <c r="Z10" s="44"/>
      <c r="AA10" s="44"/>
      <c r="AB10" s="98"/>
      <c r="AC10" s="130"/>
      <c r="AD10" s="148"/>
      <c r="AE10" s="149"/>
    </row>
    <row r="11" spans="1:31" s="21" customFormat="1" ht="60" x14ac:dyDescent="0.2">
      <c r="A11" s="12" t="s">
        <v>27</v>
      </c>
      <c r="B11" s="13" t="s">
        <v>28</v>
      </c>
      <c r="C11" s="14" t="s">
        <v>29</v>
      </c>
      <c r="D11" s="14" t="s">
        <v>30</v>
      </c>
      <c r="E11" s="13" t="s">
        <v>31</v>
      </c>
      <c r="F11" s="59">
        <v>132000</v>
      </c>
      <c r="G11" s="67">
        <f>1839000/656</f>
        <v>2803.3536585365855</v>
      </c>
      <c r="H11" s="16">
        <v>2803</v>
      </c>
      <c r="I11" s="68">
        <f>G11-H11</f>
        <v>0.35365853658549895</v>
      </c>
      <c r="J11" s="69"/>
      <c r="K11" s="18">
        <v>3000</v>
      </c>
      <c r="L11" s="81">
        <f t="shared" ref="L11:L21" si="4">J11+K11</f>
        <v>3000</v>
      </c>
      <c r="M11" s="128">
        <f t="shared" ref="M11:M14" si="5">I11+L11</f>
        <v>3000.3536585365855</v>
      </c>
      <c r="N11" s="69"/>
      <c r="O11" s="18"/>
      <c r="P11" s="81"/>
      <c r="Q11" s="99"/>
      <c r="R11" s="20"/>
      <c r="S11" s="19"/>
      <c r="T11" s="19"/>
      <c r="U11" s="20"/>
      <c r="V11" s="19"/>
      <c r="W11" s="19"/>
      <c r="X11" s="20"/>
      <c r="Y11" s="19"/>
      <c r="Z11" s="19"/>
      <c r="AA11" s="19"/>
      <c r="AB11" s="100"/>
      <c r="AC11" s="131" t="s">
        <v>32</v>
      </c>
      <c r="AD11" s="138"/>
      <c r="AE11" s="139"/>
    </row>
    <row r="12" spans="1:31" s="21" customFormat="1" ht="60" x14ac:dyDescent="0.2">
      <c r="A12" s="12" t="s">
        <v>33</v>
      </c>
      <c r="B12" s="13" t="s">
        <v>34</v>
      </c>
      <c r="C12" s="14" t="s">
        <v>35</v>
      </c>
      <c r="D12" s="22"/>
      <c r="E12" s="13" t="s">
        <v>36</v>
      </c>
      <c r="F12" s="59"/>
      <c r="G12" s="67">
        <v>9000</v>
      </c>
      <c r="H12" s="16">
        <v>9000</v>
      </c>
      <c r="I12" s="68">
        <f t="shared" ref="I12:I78" si="6">G12-H12</f>
        <v>0</v>
      </c>
      <c r="J12" s="69"/>
      <c r="K12" s="18">
        <v>9000</v>
      </c>
      <c r="L12" s="81">
        <f t="shared" si="4"/>
        <v>9000</v>
      </c>
      <c r="M12" s="128">
        <f t="shared" si="5"/>
        <v>9000</v>
      </c>
      <c r="N12" s="69"/>
      <c r="O12" s="89" t="s">
        <v>37</v>
      </c>
      <c r="P12" s="90">
        <v>4720</v>
      </c>
      <c r="Q12" s="99"/>
      <c r="R12" s="19"/>
      <c r="S12" s="19"/>
      <c r="T12" s="19"/>
      <c r="U12" s="19"/>
      <c r="V12" s="19"/>
      <c r="W12" s="19"/>
      <c r="X12" s="19"/>
      <c r="Y12" s="19"/>
      <c r="Z12" s="19"/>
      <c r="AA12" s="20"/>
      <c r="AB12" s="100"/>
      <c r="AC12" s="131" t="s">
        <v>38</v>
      </c>
      <c r="AD12" s="138"/>
      <c r="AE12" s="139"/>
    </row>
    <row r="13" spans="1:31" s="21" customFormat="1" ht="30" x14ac:dyDescent="0.2">
      <c r="A13" s="12" t="s">
        <v>39</v>
      </c>
      <c r="B13" s="13" t="s">
        <v>308</v>
      </c>
      <c r="C13" s="14" t="s">
        <v>40</v>
      </c>
      <c r="D13" s="14" t="s">
        <v>55</v>
      </c>
      <c r="E13" s="13" t="s">
        <v>41</v>
      </c>
      <c r="F13" s="59">
        <f>87960+216960</f>
        <v>304920</v>
      </c>
      <c r="G13" s="67">
        <f>11000000/656</f>
        <v>16768.292682926829</v>
      </c>
      <c r="H13" s="16">
        <v>16768</v>
      </c>
      <c r="I13" s="68">
        <f t="shared" si="6"/>
        <v>0.2926829268290021</v>
      </c>
      <c r="J13" s="69"/>
      <c r="K13" s="18">
        <v>12195.921378992831</v>
      </c>
      <c r="L13" s="81">
        <f t="shared" si="4"/>
        <v>12195.921378992831</v>
      </c>
      <c r="M13" s="128">
        <f t="shared" si="5"/>
        <v>12196.21406191966</v>
      </c>
      <c r="N13" s="69">
        <v>219652.5</v>
      </c>
      <c r="O13" s="18" t="s">
        <v>383</v>
      </c>
      <c r="P13" s="81">
        <v>10000</v>
      </c>
      <c r="Q13" s="99"/>
      <c r="R13" s="19"/>
      <c r="S13" s="20"/>
      <c r="T13" s="19"/>
      <c r="U13" s="19"/>
      <c r="V13" s="20"/>
      <c r="W13" s="19"/>
      <c r="X13" s="19"/>
      <c r="Y13" s="20"/>
      <c r="Z13" s="19"/>
      <c r="AA13" s="19"/>
      <c r="AB13" s="101"/>
      <c r="AC13" s="131" t="s">
        <v>42</v>
      </c>
      <c r="AD13" s="138"/>
      <c r="AE13" s="139"/>
    </row>
    <row r="14" spans="1:31" s="21" customFormat="1" ht="45" x14ac:dyDescent="0.2">
      <c r="A14" s="12" t="s">
        <v>43</v>
      </c>
      <c r="B14" s="13" t="s">
        <v>44</v>
      </c>
      <c r="C14" s="14" t="s">
        <v>45</v>
      </c>
      <c r="D14" s="14" t="s">
        <v>55</v>
      </c>
      <c r="E14" s="13" t="s">
        <v>46</v>
      </c>
      <c r="F14" s="59"/>
      <c r="G14" s="67">
        <v>13720</v>
      </c>
      <c r="H14" s="16">
        <v>13720</v>
      </c>
      <c r="I14" s="68">
        <f t="shared" si="6"/>
        <v>0</v>
      </c>
      <c r="J14" s="69"/>
      <c r="K14" s="18">
        <v>0</v>
      </c>
      <c r="L14" s="81">
        <f t="shared" si="4"/>
        <v>0</v>
      </c>
      <c r="M14" s="128">
        <f t="shared" si="5"/>
        <v>0</v>
      </c>
      <c r="N14" s="69"/>
      <c r="O14" s="89" t="s">
        <v>47</v>
      </c>
      <c r="P14" s="90">
        <v>60000</v>
      </c>
      <c r="Q14" s="99"/>
      <c r="R14" s="19"/>
      <c r="S14" s="19"/>
      <c r="T14" s="19"/>
      <c r="U14" s="19"/>
      <c r="V14" s="19"/>
      <c r="W14" s="19"/>
      <c r="X14" s="19"/>
      <c r="Y14" s="19"/>
      <c r="Z14" s="19"/>
      <c r="AA14" s="19"/>
      <c r="AB14" s="100"/>
      <c r="AC14" s="131" t="s">
        <v>42</v>
      </c>
      <c r="AD14" s="138"/>
      <c r="AE14" s="139"/>
    </row>
    <row r="15" spans="1:31" s="21" customFormat="1" ht="45" x14ac:dyDescent="0.2">
      <c r="A15" s="12" t="s">
        <v>48</v>
      </c>
      <c r="B15" s="13" t="s">
        <v>309</v>
      </c>
      <c r="C15" s="14" t="s">
        <v>49</v>
      </c>
      <c r="D15" s="14" t="s">
        <v>55</v>
      </c>
      <c r="E15" s="13" t="s">
        <v>310</v>
      </c>
      <c r="F15" s="59">
        <v>16910</v>
      </c>
      <c r="G15" s="67">
        <f>900000/656</f>
        <v>1371.9512195121952</v>
      </c>
      <c r="H15" s="16">
        <v>1372</v>
      </c>
      <c r="I15" s="68">
        <f t="shared" si="6"/>
        <v>-4.8780487804833683E-2</v>
      </c>
      <c r="J15" s="69"/>
      <c r="K15" s="18">
        <v>1524.4901723741041</v>
      </c>
      <c r="L15" s="81">
        <f t="shared" si="4"/>
        <v>1524.4901723741041</v>
      </c>
      <c r="M15" s="128">
        <f>I15+L15</f>
        <v>1524.4413918862992</v>
      </c>
      <c r="N15" s="69">
        <v>37750</v>
      </c>
      <c r="O15" s="89" t="s">
        <v>50</v>
      </c>
      <c r="P15" s="81"/>
      <c r="Q15" s="99"/>
      <c r="R15" s="19"/>
      <c r="S15" s="19"/>
      <c r="T15" s="19"/>
      <c r="U15" s="19"/>
      <c r="V15" s="19"/>
      <c r="W15" s="19"/>
      <c r="X15" s="19"/>
      <c r="Y15" s="19"/>
      <c r="Z15" s="19"/>
      <c r="AA15" s="20"/>
      <c r="AB15" s="101"/>
      <c r="AC15" s="131" t="s">
        <v>51</v>
      </c>
      <c r="AD15" s="138"/>
      <c r="AE15" s="139"/>
    </row>
    <row r="16" spans="1:31" s="21" customFormat="1" ht="57" x14ac:dyDescent="0.2">
      <c r="A16" s="12" t="s">
        <v>52</v>
      </c>
      <c r="B16" s="13" t="s">
        <v>53</v>
      </c>
      <c r="C16" s="14" t="s">
        <v>54</v>
      </c>
      <c r="D16" s="14" t="s">
        <v>55</v>
      </c>
      <c r="E16" s="13" t="s">
        <v>56</v>
      </c>
      <c r="F16" s="59"/>
      <c r="G16" s="69">
        <v>13000</v>
      </c>
      <c r="H16" s="16">
        <v>13000</v>
      </c>
      <c r="I16" s="68">
        <f t="shared" si="6"/>
        <v>0</v>
      </c>
      <c r="J16" s="69"/>
      <c r="K16" s="18"/>
      <c r="L16" s="81">
        <f t="shared" si="4"/>
        <v>0</v>
      </c>
      <c r="M16" s="128">
        <f t="shared" ref="M16:M79" si="7">I16+L16</f>
        <v>0</v>
      </c>
      <c r="N16" s="69"/>
      <c r="O16" s="89" t="s">
        <v>57</v>
      </c>
      <c r="P16" s="90">
        <v>25000</v>
      </c>
      <c r="Q16" s="99"/>
      <c r="R16" s="19"/>
      <c r="S16" s="19"/>
      <c r="T16" s="19"/>
      <c r="U16" s="19"/>
      <c r="V16" s="19"/>
      <c r="W16" s="19"/>
      <c r="X16" s="20"/>
      <c r="Y16" s="20"/>
      <c r="Z16" s="20"/>
      <c r="AA16" s="19"/>
      <c r="AB16" s="100"/>
      <c r="AC16" s="131" t="s">
        <v>58</v>
      </c>
      <c r="AD16" s="138"/>
      <c r="AE16" s="139"/>
    </row>
    <row r="17" spans="1:248" s="21" customFormat="1" ht="30" x14ac:dyDescent="0.2">
      <c r="A17" s="12" t="s">
        <v>59</v>
      </c>
      <c r="B17" s="13" t="s">
        <v>311</v>
      </c>
      <c r="C17" s="14" t="s">
        <v>60</v>
      </c>
      <c r="D17" s="22"/>
      <c r="E17" s="13" t="s">
        <v>61</v>
      </c>
      <c r="F17" s="60"/>
      <c r="G17" s="70">
        <f>15750000/656</f>
        <v>24009.146341463416</v>
      </c>
      <c r="H17" s="23">
        <f>8750000/656</f>
        <v>13338.414634146342</v>
      </c>
      <c r="I17" s="68">
        <f t="shared" si="6"/>
        <v>10670.731707317074</v>
      </c>
      <c r="J17" s="69"/>
      <c r="K17" s="18">
        <v>28584.190732014398</v>
      </c>
      <c r="L17" s="81">
        <f t="shared" si="4"/>
        <v>28584.190732014398</v>
      </c>
      <c r="M17" s="128">
        <f t="shared" si="7"/>
        <v>39254.922439331473</v>
      </c>
      <c r="N17" s="69"/>
      <c r="O17" s="18"/>
      <c r="P17" s="81"/>
      <c r="Q17" s="99"/>
      <c r="R17" s="19"/>
      <c r="S17" s="20"/>
      <c r="T17" s="19"/>
      <c r="U17" s="19"/>
      <c r="V17" s="20"/>
      <c r="W17" s="19"/>
      <c r="X17" s="19"/>
      <c r="Y17" s="20"/>
      <c r="Z17" s="19"/>
      <c r="AA17" s="19"/>
      <c r="AB17" s="101"/>
      <c r="AC17" s="131" t="s">
        <v>42</v>
      </c>
      <c r="AD17" s="138"/>
      <c r="AE17" s="139"/>
    </row>
    <row r="18" spans="1:248" s="21" customFormat="1" ht="30" x14ac:dyDescent="0.2">
      <c r="A18" s="12" t="s">
        <v>62</v>
      </c>
      <c r="B18" s="13" t="s">
        <v>420</v>
      </c>
      <c r="C18" s="14" t="s">
        <v>63</v>
      </c>
      <c r="D18" s="14" t="s">
        <v>64</v>
      </c>
      <c r="E18" s="13" t="s">
        <v>65</v>
      </c>
      <c r="F18" s="60"/>
      <c r="G18" s="70"/>
      <c r="H18" s="16"/>
      <c r="I18" s="68">
        <f t="shared" si="6"/>
        <v>0</v>
      </c>
      <c r="J18" s="69">
        <v>8000</v>
      </c>
      <c r="K18" s="82"/>
      <c r="L18" s="81">
        <f t="shared" si="4"/>
        <v>8000</v>
      </c>
      <c r="M18" s="128">
        <f t="shared" si="7"/>
        <v>8000</v>
      </c>
      <c r="N18" s="69"/>
      <c r="O18" s="18"/>
      <c r="P18" s="81"/>
      <c r="Q18" s="99"/>
      <c r="R18" s="19"/>
      <c r="S18" s="19"/>
      <c r="T18" s="19"/>
      <c r="U18" s="20"/>
      <c r="V18" s="19"/>
      <c r="W18" s="19"/>
      <c r="X18" s="19"/>
      <c r="Y18" s="19"/>
      <c r="Z18" s="20"/>
      <c r="AA18" s="19"/>
      <c r="AB18" s="100"/>
      <c r="AC18" s="131" t="s">
        <v>66</v>
      </c>
      <c r="AD18" s="138"/>
      <c r="AE18" s="139"/>
    </row>
    <row r="19" spans="1:248" s="21" customFormat="1" ht="45" x14ac:dyDescent="0.2">
      <c r="A19" s="12" t="s">
        <v>67</v>
      </c>
      <c r="B19" s="13" t="s">
        <v>68</v>
      </c>
      <c r="C19" s="14" t="s">
        <v>69</v>
      </c>
      <c r="D19" s="14" t="s">
        <v>64</v>
      </c>
      <c r="E19" s="13" t="s">
        <v>70</v>
      </c>
      <c r="F19" s="60"/>
      <c r="G19" s="70"/>
      <c r="H19" s="16"/>
      <c r="I19" s="68">
        <f t="shared" si="6"/>
        <v>0</v>
      </c>
      <c r="J19" s="69">
        <v>2168.2823721676882</v>
      </c>
      <c r="K19" s="18"/>
      <c r="L19" s="81">
        <f t="shared" si="4"/>
        <v>2168.2823721676882</v>
      </c>
      <c r="M19" s="128">
        <f t="shared" si="7"/>
        <v>2168.2823721676882</v>
      </c>
      <c r="N19" s="69"/>
      <c r="O19" s="89" t="s">
        <v>71</v>
      </c>
      <c r="P19" s="90">
        <v>30000</v>
      </c>
      <c r="Q19" s="99"/>
      <c r="R19" s="19"/>
      <c r="S19" s="20"/>
      <c r="T19" s="20"/>
      <c r="U19" s="20"/>
      <c r="V19" s="19"/>
      <c r="W19" s="19"/>
      <c r="X19" s="19"/>
      <c r="Y19" s="19"/>
      <c r="Z19" s="19"/>
      <c r="AA19" s="19"/>
      <c r="AB19" s="100"/>
      <c r="AC19" s="131" t="s">
        <v>72</v>
      </c>
      <c r="AD19" s="138"/>
      <c r="AE19" s="139"/>
    </row>
    <row r="20" spans="1:248" s="21" customFormat="1" ht="45" x14ac:dyDescent="0.2">
      <c r="A20" s="12" t="s">
        <v>73</v>
      </c>
      <c r="B20" s="13" t="s">
        <v>74</v>
      </c>
      <c r="C20" s="14" t="s">
        <v>75</v>
      </c>
      <c r="D20" s="14" t="s">
        <v>64</v>
      </c>
      <c r="E20" s="13" t="s">
        <v>76</v>
      </c>
      <c r="F20" s="60"/>
      <c r="G20" s="70">
        <f>13000000/656</f>
        <v>19817.073170731706</v>
      </c>
      <c r="H20" s="23">
        <v>8000</v>
      </c>
      <c r="I20" s="68">
        <f t="shared" si="6"/>
        <v>11817.073170731706</v>
      </c>
      <c r="J20" s="69"/>
      <c r="K20" s="18">
        <v>10000</v>
      </c>
      <c r="L20" s="81">
        <f t="shared" si="4"/>
        <v>10000</v>
      </c>
      <c r="M20" s="128">
        <f t="shared" si="7"/>
        <v>21817.073170731706</v>
      </c>
      <c r="N20" s="69"/>
      <c r="O20" s="18"/>
      <c r="P20" s="81"/>
      <c r="Q20" s="99"/>
      <c r="R20" s="20"/>
      <c r="S20" s="19"/>
      <c r="T20" s="19"/>
      <c r="U20" s="20"/>
      <c r="V20" s="19"/>
      <c r="W20" s="19"/>
      <c r="X20" s="20"/>
      <c r="Y20" s="19"/>
      <c r="Z20" s="19"/>
      <c r="AA20" s="20"/>
      <c r="AB20" s="100"/>
      <c r="AC20" s="131" t="s">
        <v>51</v>
      </c>
      <c r="AD20" s="138"/>
      <c r="AE20" s="139"/>
    </row>
    <row r="21" spans="1:248" s="21" customFormat="1" ht="45" x14ac:dyDescent="0.2">
      <c r="A21" s="12" t="s">
        <v>163</v>
      </c>
      <c r="B21" s="13" t="s">
        <v>341</v>
      </c>
      <c r="C21" s="14" t="s">
        <v>374</v>
      </c>
      <c r="D21" s="14"/>
      <c r="E21" s="13" t="s">
        <v>364</v>
      </c>
      <c r="F21" s="60"/>
      <c r="G21" s="70"/>
      <c r="H21" s="23"/>
      <c r="I21" s="68">
        <f t="shared" si="6"/>
        <v>0</v>
      </c>
      <c r="J21" s="69"/>
      <c r="K21" s="18">
        <v>27400</v>
      </c>
      <c r="L21" s="81">
        <f t="shared" si="4"/>
        <v>27400</v>
      </c>
      <c r="M21" s="128">
        <f t="shared" si="7"/>
        <v>27400</v>
      </c>
      <c r="N21" s="69"/>
      <c r="O21" s="18"/>
      <c r="P21" s="81"/>
      <c r="Q21" s="99"/>
      <c r="R21" s="20"/>
      <c r="S21" s="19"/>
      <c r="T21" s="19"/>
      <c r="U21" s="19"/>
      <c r="V21" s="19"/>
      <c r="W21" s="19"/>
      <c r="X21" s="19"/>
      <c r="Y21" s="19"/>
      <c r="Z21" s="19"/>
      <c r="AA21" s="19"/>
      <c r="AB21" s="100"/>
      <c r="AC21" s="132" t="s">
        <v>415</v>
      </c>
      <c r="AD21" s="138"/>
      <c r="AE21" s="139"/>
    </row>
    <row r="22" spans="1:248" s="3" customFormat="1" x14ac:dyDescent="0.2">
      <c r="A22" s="38" t="s">
        <v>77</v>
      </c>
      <c r="B22" s="39"/>
      <c r="C22" s="40"/>
      <c r="D22" s="41"/>
      <c r="E22" s="42"/>
      <c r="F22" s="58"/>
      <c r="G22" s="65">
        <f t="shared" ref="G22:P22" si="8">SUM(G23:G24)</f>
        <v>0</v>
      </c>
      <c r="H22" s="43">
        <f t="shared" si="8"/>
        <v>0</v>
      </c>
      <c r="I22" s="71">
        <f t="shared" si="8"/>
        <v>0</v>
      </c>
      <c r="J22" s="65">
        <f t="shared" si="8"/>
        <v>8752.9365491945355</v>
      </c>
      <c r="K22" s="80">
        <f t="shared" si="8"/>
        <v>0</v>
      </c>
      <c r="L22" s="66">
        <f t="shared" si="8"/>
        <v>8752.9365491945355</v>
      </c>
      <c r="M22" s="66">
        <f t="shared" si="8"/>
        <v>8752.9365491945355</v>
      </c>
      <c r="N22" s="65">
        <f t="shared" si="8"/>
        <v>0</v>
      </c>
      <c r="O22" s="80">
        <f t="shared" si="8"/>
        <v>0</v>
      </c>
      <c r="P22" s="66">
        <f t="shared" si="8"/>
        <v>0</v>
      </c>
      <c r="Q22" s="97"/>
      <c r="R22" s="44"/>
      <c r="S22" s="44"/>
      <c r="T22" s="44"/>
      <c r="U22" s="44"/>
      <c r="V22" s="44"/>
      <c r="W22" s="44"/>
      <c r="X22" s="44"/>
      <c r="Y22" s="44"/>
      <c r="Z22" s="44"/>
      <c r="AA22" s="44"/>
      <c r="AB22" s="98"/>
      <c r="AC22" s="130"/>
      <c r="AD22" s="138"/>
      <c r="AE22" s="139"/>
    </row>
    <row r="23" spans="1:248" s="21" customFormat="1" ht="45" x14ac:dyDescent="0.2">
      <c r="A23" s="12" t="s">
        <v>27</v>
      </c>
      <c r="B23" s="13" t="s">
        <v>78</v>
      </c>
      <c r="C23" s="14" t="s">
        <v>79</v>
      </c>
      <c r="D23" s="14" t="s">
        <v>80</v>
      </c>
      <c r="E23" s="13" t="s">
        <v>81</v>
      </c>
      <c r="F23" s="60"/>
      <c r="G23" s="67"/>
      <c r="H23" s="16"/>
      <c r="I23" s="68">
        <f t="shared" si="6"/>
        <v>0</v>
      </c>
      <c r="J23" s="69">
        <v>1524.4901723741041</v>
      </c>
      <c r="K23" s="18"/>
      <c r="L23" s="81">
        <f>J23+K23</f>
        <v>1524.4901723741041</v>
      </c>
      <c r="M23" s="128">
        <f t="shared" si="7"/>
        <v>1524.4901723741041</v>
      </c>
      <c r="N23" s="69"/>
      <c r="O23" s="89"/>
      <c r="P23" s="81"/>
      <c r="Q23" s="99"/>
      <c r="R23" s="19"/>
      <c r="S23" s="19"/>
      <c r="T23" s="19"/>
      <c r="U23" s="19"/>
      <c r="V23" s="20"/>
      <c r="W23" s="20"/>
      <c r="X23" s="19"/>
      <c r="Y23" s="19"/>
      <c r="Z23" s="19"/>
      <c r="AA23" s="19"/>
      <c r="AB23" s="100"/>
      <c r="AC23" s="131" t="s">
        <v>82</v>
      </c>
      <c r="AD23" s="138"/>
      <c r="AE23" s="139"/>
    </row>
    <row r="24" spans="1:248" s="21" customFormat="1" ht="45.75" thickBot="1" x14ac:dyDescent="0.25">
      <c r="A24" s="12" t="s">
        <v>33</v>
      </c>
      <c r="B24" s="13" t="s">
        <v>83</v>
      </c>
      <c r="C24" s="14" t="s">
        <v>84</v>
      </c>
      <c r="D24" s="14" t="s">
        <v>85</v>
      </c>
      <c r="E24" s="13" t="s">
        <v>86</v>
      </c>
      <c r="F24" s="60"/>
      <c r="G24" s="67"/>
      <c r="H24" s="16"/>
      <c r="I24" s="68">
        <f t="shared" si="6"/>
        <v>0</v>
      </c>
      <c r="J24" s="69">
        <v>7228.4463768204323</v>
      </c>
      <c r="K24" s="18"/>
      <c r="L24" s="81">
        <f>J24+K24</f>
        <v>7228.4463768204323</v>
      </c>
      <c r="M24" s="128">
        <f t="shared" si="7"/>
        <v>7228.4463768204323</v>
      </c>
      <c r="N24" s="69"/>
      <c r="O24" s="18"/>
      <c r="P24" s="81"/>
      <c r="Q24" s="99"/>
      <c r="R24" s="19"/>
      <c r="S24" s="19"/>
      <c r="T24" s="19"/>
      <c r="U24" s="19"/>
      <c r="V24" s="20"/>
      <c r="W24" s="20"/>
      <c r="X24" s="19"/>
      <c r="Y24" s="19"/>
      <c r="Z24" s="19"/>
      <c r="AA24" s="19"/>
      <c r="AB24" s="100"/>
      <c r="AC24" s="131" t="s">
        <v>51</v>
      </c>
      <c r="AD24" s="146"/>
      <c r="AE24" s="147"/>
    </row>
    <row r="25" spans="1:248" s="3" customFormat="1" thickBot="1" x14ac:dyDescent="0.25">
      <c r="A25" s="38" t="s">
        <v>87</v>
      </c>
      <c r="B25" s="39"/>
      <c r="C25" s="40"/>
      <c r="D25" s="41"/>
      <c r="E25" s="42"/>
      <c r="F25" s="58"/>
      <c r="G25" s="65">
        <f>SUM(G26:G32)</f>
        <v>65048</v>
      </c>
      <c r="H25" s="43">
        <f t="shared" ref="H25:P25" si="9">SUM(H26:H32)</f>
        <v>28279</v>
      </c>
      <c r="I25" s="66">
        <f t="shared" si="9"/>
        <v>36769</v>
      </c>
      <c r="J25" s="65">
        <f t="shared" si="9"/>
        <v>36342.921378992833</v>
      </c>
      <c r="K25" s="80">
        <f t="shared" si="9"/>
        <v>80000</v>
      </c>
      <c r="L25" s="66">
        <f t="shared" si="9"/>
        <v>96342.921378992833</v>
      </c>
      <c r="M25" s="66">
        <f t="shared" si="9"/>
        <v>133111.92137899285</v>
      </c>
      <c r="N25" s="65">
        <f t="shared" si="9"/>
        <v>0</v>
      </c>
      <c r="O25" s="80">
        <f t="shared" si="9"/>
        <v>0</v>
      </c>
      <c r="P25" s="66">
        <f t="shared" si="9"/>
        <v>60000</v>
      </c>
      <c r="Q25" s="97"/>
      <c r="R25" s="44"/>
      <c r="S25" s="44"/>
      <c r="T25" s="44"/>
      <c r="U25" s="44"/>
      <c r="V25" s="44"/>
      <c r="W25" s="44"/>
      <c r="X25" s="44"/>
      <c r="Y25" s="44"/>
      <c r="Z25" s="44"/>
      <c r="AA25" s="44"/>
      <c r="AB25" s="98"/>
      <c r="AC25" s="58">
        <f t="shared" ref="AC25" si="10">SUM(AC26:AC28)</f>
        <v>0</v>
      </c>
      <c r="AD25" s="148"/>
      <c r="AE25" s="149"/>
    </row>
    <row r="26" spans="1:248" s="21" customFormat="1" ht="45" x14ac:dyDescent="0.2">
      <c r="A26" s="12" t="s">
        <v>27</v>
      </c>
      <c r="B26" s="13" t="s">
        <v>88</v>
      </c>
      <c r="C26" s="14" t="s">
        <v>84</v>
      </c>
      <c r="D26" s="14" t="s">
        <v>89</v>
      </c>
      <c r="E26" s="13" t="s">
        <v>90</v>
      </c>
      <c r="F26" s="60"/>
      <c r="G26" s="67"/>
      <c r="H26" s="16"/>
      <c r="I26" s="68">
        <f t="shared" si="6"/>
        <v>0</v>
      </c>
      <c r="J26" s="69">
        <v>12195.921378992831</v>
      </c>
      <c r="K26" s="18"/>
      <c r="L26" s="81">
        <f t="shared" ref="L26:L31" si="11">J26+K26</f>
        <v>12195.921378992831</v>
      </c>
      <c r="M26" s="128">
        <f t="shared" si="7"/>
        <v>12195.921378992831</v>
      </c>
      <c r="N26" s="69"/>
      <c r="O26" s="89" t="s">
        <v>37</v>
      </c>
      <c r="P26" s="81">
        <v>5000</v>
      </c>
      <c r="Q26" s="99"/>
      <c r="R26" s="19"/>
      <c r="S26" s="19"/>
      <c r="T26" s="20"/>
      <c r="U26" s="20"/>
      <c r="V26" s="19"/>
      <c r="W26" s="19"/>
      <c r="X26" s="19"/>
      <c r="Y26" s="19"/>
      <c r="Z26" s="19"/>
      <c r="AA26" s="19"/>
      <c r="AB26" s="100"/>
      <c r="AC26" s="131" t="s">
        <v>51</v>
      </c>
      <c r="AD26" s="142"/>
      <c r="AE26" s="143"/>
    </row>
    <row r="27" spans="1:248" s="21" customFormat="1" ht="45" x14ac:dyDescent="0.2">
      <c r="A27" s="12" t="s">
        <v>33</v>
      </c>
      <c r="B27" s="13" t="s">
        <v>91</v>
      </c>
      <c r="C27" s="14" t="s">
        <v>92</v>
      </c>
      <c r="D27" s="14" t="s">
        <v>80</v>
      </c>
      <c r="E27" s="13" t="s">
        <v>93</v>
      </c>
      <c r="F27" s="60"/>
      <c r="G27" s="67"/>
      <c r="H27" s="16"/>
      <c r="I27" s="68">
        <f t="shared" si="6"/>
        <v>0</v>
      </c>
      <c r="J27" s="69">
        <v>15000</v>
      </c>
      <c r="K27" s="18"/>
      <c r="L27" s="81">
        <f t="shared" si="11"/>
        <v>15000</v>
      </c>
      <c r="M27" s="128">
        <f t="shared" si="7"/>
        <v>15000</v>
      </c>
      <c r="N27" s="69"/>
      <c r="O27" s="89" t="s">
        <v>37</v>
      </c>
      <c r="P27" s="90">
        <v>20000</v>
      </c>
      <c r="Q27" s="99"/>
      <c r="R27" s="19"/>
      <c r="S27" s="19"/>
      <c r="T27" s="19"/>
      <c r="U27" s="19"/>
      <c r="V27" s="20"/>
      <c r="W27" s="20"/>
      <c r="X27" s="19"/>
      <c r="Y27" s="19"/>
      <c r="Z27" s="19"/>
      <c r="AA27" s="19"/>
      <c r="AB27" s="100"/>
      <c r="AC27" s="131" t="s">
        <v>51</v>
      </c>
      <c r="AD27" s="138"/>
      <c r="AE27" s="139"/>
    </row>
    <row r="28" spans="1:248" s="21" customFormat="1" ht="45" x14ac:dyDescent="0.2">
      <c r="A28" s="12" t="s">
        <v>39</v>
      </c>
      <c r="B28" s="13" t="s">
        <v>94</v>
      </c>
      <c r="C28" s="14" t="s">
        <v>95</v>
      </c>
      <c r="D28" s="14" t="s">
        <v>96</v>
      </c>
      <c r="E28" s="13" t="s">
        <v>97</v>
      </c>
      <c r="F28" s="60"/>
      <c r="G28" s="67"/>
      <c r="H28" s="16"/>
      <c r="I28" s="68">
        <f t="shared" si="6"/>
        <v>0</v>
      </c>
      <c r="J28" s="69">
        <v>9147</v>
      </c>
      <c r="K28" s="18"/>
      <c r="L28" s="81">
        <f t="shared" si="11"/>
        <v>9147</v>
      </c>
      <c r="M28" s="128">
        <f t="shared" si="7"/>
        <v>9147</v>
      </c>
      <c r="N28" s="69"/>
      <c r="O28" s="89" t="s">
        <v>98</v>
      </c>
      <c r="P28" s="90">
        <v>15000</v>
      </c>
      <c r="Q28" s="99"/>
      <c r="R28" s="19"/>
      <c r="S28" s="19"/>
      <c r="T28" s="19"/>
      <c r="U28" s="19"/>
      <c r="V28" s="19"/>
      <c r="W28" s="19"/>
      <c r="X28" s="19"/>
      <c r="Y28" s="20"/>
      <c r="Z28" s="20"/>
      <c r="AA28" s="19"/>
      <c r="AB28" s="100"/>
      <c r="AC28" s="131" t="s">
        <v>99</v>
      </c>
      <c r="AD28" s="138"/>
      <c r="AE28" s="139"/>
    </row>
    <row r="29" spans="1:248" s="24" customFormat="1" ht="45" x14ac:dyDescent="0.2">
      <c r="A29" s="12" t="s">
        <v>43</v>
      </c>
      <c r="B29" s="13" t="s">
        <v>115</v>
      </c>
      <c r="C29" s="14" t="s">
        <v>116</v>
      </c>
      <c r="D29" s="14" t="s">
        <v>117</v>
      </c>
      <c r="E29" s="13" t="s">
        <v>118</v>
      </c>
      <c r="F29" s="60"/>
      <c r="G29" s="67">
        <v>6769</v>
      </c>
      <c r="H29" s="16"/>
      <c r="I29" s="68">
        <f t="shared" si="6"/>
        <v>6769</v>
      </c>
      <c r="J29" s="69"/>
      <c r="K29" s="18">
        <v>10000</v>
      </c>
      <c r="L29" s="81">
        <f t="shared" si="11"/>
        <v>10000</v>
      </c>
      <c r="M29" s="128">
        <f t="shared" si="7"/>
        <v>16769</v>
      </c>
      <c r="N29" s="69"/>
      <c r="O29" s="89" t="s">
        <v>37</v>
      </c>
      <c r="P29" s="81">
        <v>10000</v>
      </c>
      <c r="Q29" s="99"/>
      <c r="R29" s="19"/>
      <c r="S29" s="19"/>
      <c r="T29" s="19"/>
      <c r="U29" s="19"/>
      <c r="V29" s="19"/>
      <c r="W29" s="20"/>
      <c r="X29" s="20"/>
      <c r="Y29" s="19"/>
      <c r="Z29" s="19"/>
      <c r="AA29" s="19"/>
      <c r="AB29" s="100"/>
      <c r="AC29" s="131" t="s">
        <v>120</v>
      </c>
      <c r="AD29" s="138"/>
      <c r="AE29" s="139"/>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c r="CG29" s="21"/>
      <c r="CH29" s="21"/>
      <c r="CI29" s="21"/>
      <c r="CJ29" s="21"/>
      <c r="CK29" s="21"/>
      <c r="CL29" s="21"/>
      <c r="CM29" s="21"/>
      <c r="CN29" s="21"/>
      <c r="CO29" s="21"/>
      <c r="CP29" s="21"/>
      <c r="CQ29" s="21"/>
      <c r="CR29" s="21"/>
      <c r="CS29" s="21"/>
      <c r="CT29" s="21"/>
      <c r="CU29" s="21"/>
      <c r="CV29" s="21"/>
      <c r="CW29" s="21"/>
      <c r="CX29" s="21"/>
      <c r="CY29" s="21"/>
      <c r="CZ29" s="21"/>
      <c r="DA29" s="21"/>
      <c r="DB29" s="21"/>
      <c r="DC29" s="21"/>
      <c r="DD29" s="21"/>
      <c r="DE29" s="21"/>
      <c r="DF29" s="21"/>
      <c r="DG29" s="21"/>
      <c r="DH29" s="21"/>
      <c r="DI29" s="21"/>
      <c r="DJ29" s="21"/>
      <c r="DK29" s="21"/>
      <c r="DL29" s="21"/>
      <c r="DM29" s="21"/>
      <c r="DN29" s="21"/>
      <c r="DO29" s="21"/>
      <c r="DP29" s="21"/>
      <c r="DQ29" s="21"/>
      <c r="DR29" s="21"/>
      <c r="DS29" s="21"/>
      <c r="DT29" s="21"/>
      <c r="DU29" s="21"/>
      <c r="DV29" s="21"/>
      <c r="DW29" s="21"/>
      <c r="DX29" s="21"/>
      <c r="DY29" s="21"/>
      <c r="DZ29" s="21"/>
      <c r="EA29" s="21"/>
      <c r="EB29" s="21"/>
      <c r="EC29" s="21"/>
      <c r="ED29" s="21"/>
      <c r="EE29" s="21"/>
      <c r="EF29" s="21"/>
      <c r="EG29" s="21"/>
      <c r="EH29" s="21"/>
      <c r="EI29" s="21"/>
      <c r="EJ29" s="21"/>
      <c r="EK29" s="21"/>
      <c r="EL29" s="21"/>
      <c r="EM29" s="21"/>
      <c r="EN29" s="21"/>
      <c r="EO29" s="21"/>
      <c r="EP29" s="21"/>
      <c r="EQ29" s="21"/>
      <c r="ER29" s="21"/>
      <c r="ES29" s="21"/>
      <c r="ET29" s="21"/>
      <c r="EU29" s="21"/>
      <c r="EV29" s="21"/>
      <c r="EW29" s="21"/>
      <c r="EX29" s="21"/>
      <c r="EY29" s="21"/>
      <c r="EZ29" s="21"/>
      <c r="FA29" s="21"/>
      <c r="FB29" s="21"/>
      <c r="FC29" s="21"/>
      <c r="FD29" s="21"/>
      <c r="FE29" s="21"/>
      <c r="FF29" s="21"/>
      <c r="FG29" s="21"/>
      <c r="FH29" s="21"/>
      <c r="FI29" s="21"/>
      <c r="FJ29" s="21"/>
      <c r="FK29" s="21"/>
      <c r="FL29" s="21"/>
      <c r="FM29" s="21"/>
      <c r="FN29" s="21"/>
      <c r="FO29" s="21"/>
      <c r="FP29" s="21"/>
      <c r="FQ29" s="21"/>
      <c r="FR29" s="21"/>
      <c r="FS29" s="21"/>
      <c r="FT29" s="21"/>
      <c r="FU29" s="21"/>
      <c r="FV29" s="21"/>
      <c r="FW29" s="21"/>
      <c r="FX29" s="21"/>
      <c r="FY29" s="21"/>
      <c r="FZ29" s="21"/>
      <c r="GA29" s="21"/>
      <c r="GB29" s="21"/>
      <c r="GC29" s="21"/>
      <c r="GD29" s="21"/>
      <c r="GE29" s="21"/>
      <c r="GF29" s="21"/>
      <c r="GG29" s="21"/>
      <c r="GH29" s="21"/>
      <c r="GI29" s="21"/>
      <c r="GJ29" s="21"/>
      <c r="GK29" s="21"/>
      <c r="GL29" s="21"/>
      <c r="GM29" s="21"/>
      <c r="GN29" s="21"/>
      <c r="GO29" s="21"/>
      <c r="GP29" s="21"/>
      <c r="GQ29" s="21"/>
      <c r="GR29" s="21"/>
      <c r="GS29" s="21"/>
      <c r="GT29" s="21"/>
      <c r="GU29" s="21"/>
      <c r="GV29" s="21"/>
      <c r="GW29" s="21"/>
      <c r="GX29" s="21"/>
      <c r="GY29" s="21"/>
      <c r="GZ29" s="21"/>
      <c r="HA29" s="21"/>
      <c r="HB29" s="21"/>
      <c r="HC29" s="21"/>
      <c r="HD29" s="21"/>
      <c r="HE29" s="21"/>
      <c r="HF29" s="21"/>
      <c r="HG29" s="21"/>
      <c r="HH29" s="21"/>
      <c r="HI29" s="21"/>
      <c r="HJ29" s="21"/>
      <c r="HK29" s="21"/>
      <c r="HL29" s="21"/>
      <c r="HM29" s="21"/>
      <c r="HN29" s="21"/>
      <c r="HO29" s="21"/>
      <c r="HP29" s="21"/>
      <c r="HQ29" s="21"/>
      <c r="HR29" s="21"/>
      <c r="HS29" s="21"/>
      <c r="HT29" s="21"/>
      <c r="HU29" s="21"/>
      <c r="HV29" s="21"/>
      <c r="HW29" s="21"/>
      <c r="HX29" s="21"/>
      <c r="HY29" s="21"/>
      <c r="HZ29" s="21"/>
      <c r="IA29" s="21"/>
      <c r="IB29" s="21"/>
      <c r="IC29" s="21"/>
      <c r="ID29" s="21"/>
      <c r="IE29" s="21"/>
      <c r="IF29" s="21"/>
      <c r="IG29" s="21"/>
      <c r="IH29" s="21"/>
      <c r="II29" s="21"/>
      <c r="IJ29" s="21"/>
      <c r="IK29" s="21"/>
      <c r="IL29" s="21"/>
      <c r="IM29" s="21"/>
      <c r="IN29" s="21"/>
    </row>
    <row r="30" spans="1:248" s="24" customFormat="1" ht="45" x14ac:dyDescent="0.2">
      <c r="A30" s="12" t="s">
        <v>48</v>
      </c>
      <c r="B30" s="13" t="s">
        <v>121</v>
      </c>
      <c r="C30" s="14" t="s">
        <v>322</v>
      </c>
      <c r="D30" s="14" t="s">
        <v>80</v>
      </c>
      <c r="E30" s="13" t="s">
        <v>122</v>
      </c>
      <c r="F30" s="60"/>
      <c r="G30" s="67">
        <v>30000</v>
      </c>
      <c r="H30" s="16"/>
      <c r="I30" s="68">
        <f t="shared" si="6"/>
        <v>30000</v>
      </c>
      <c r="J30" s="69"/>
      <c r="K30" s="18">
        <v>20000</v>
      </c>
      <c r="L30" s="81">
        <f t="shared" si="11"/>
        <v>20000</v>
      </c>
      <c r="M30" s="128">
        <f t="shared" si="7"/>
        <v>50000</v>
      </c>
      <c r="N30" s="69"/>
      <c r="O30" s="89" t="s">
        <v>37</v>
      </c>
      <c r="P30" s="81">
        <v>10000</v>
      </c>
      <c r="Q30" s="99"/>
      <c r="R30" s="20"/>
      <c r="S30" s="20"/>
      <c r="T30" s="19"/>
      <c r="U30" s="19"/>
      <c r="V30" s="19"/>
      <c r="W30" s="20"/>
      <c r="X30" s="20"/>
      <c r="Y30" s="19"/>
      <c r="Z30" s="19"/>
      <c r="AA30" s="19"/>
      <c r="AB30" s="100"/>
      <c r="AC30" s="131" t="s">
        <v>123</v>
      </c>
      <c r="AD30" s="138"/>
      <c r="AE30" s="139"/>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c r="CG30" s="21"/>
      <c r="CH30" s="21"/>
      <c r="CI30" s="21"/>
      <c r="CJ30" s="21"/>
      <c r="CK30" s="21"/>
      <c r="CL30" s="21"/>
      <c r="CM30" s="21"/>
      <c r="CN30" s="21"/>
      <c r="CO30" s="21"/>
      <c r="CP30" s="21"/>
      <c r="CQ30" s="21"/>
      <c r="CR30" s="21"/>
      <c r="CS30" s="21"/>
      <c r="CT30" s="21"/>
      <c r="CU30" s="21"/>
      <c r="CV30" s="21"/>
      <c r="CW30" s="21"/>
      <c r="CX30" s="21"/>
      <c r="CY30" s="21"/>
      <c r="CZ30" s="21"/>
      <c r="DA30" s="21"/>
      <c r="DB30" s="21"/>
      <c r="DC30" s="21"/>
      <c r="DD30" s="21"/>
      <c r="DE30" s="21"/>
      <c r="DF30" s="21"/>
      <c r="DG30" s="21"/>
      <c r="DH30" s="21"/>
      <c r="DI30" s="21"/>
      <c r="DJ30" s="21"/>
      <c r="DK30" s="21"/>
      <c r="DL30" s="21"/>
      <c r="DM30" s="21"/>
      <c r="DN30" s="21"/>
      <c r="DO30" s="21"/>
      <c r="DP30" s="21"/>
      <c r="DQ30" s="21"/>
      <c r="DR30" s="21"/>
      <c r="DS30" s="21"/>
      <c r="DT30" s="21"/>
      <c r="DU30" s="21"/>
      <c r="DV30" s="21"/>
      <c r="DW30" s="21"/>
      <c r="DX30" s="21"/>
      <c r="DY30" s="21"/>
      <c r="DZ30" s="21"/>
      <c r="EA30" s="21"/>
      <c r="EB30" s="21"/>
      <c r="EC30" s="21"/>
      <c r="ED30" s="21"/>
      <c r="EE30" s="21"/>
      <c r="EF30" s="21"/>
      <c r="EG30" s="21"/>
      <c r="EH30" s="21"/>
      <c r="EI30" s="21"/>
      <c r="EJ30" s="21"/>
      <c r="EK30" s="21"/>
      <c r="EL30" s="21"/>
      <c r="EM30" s="21"/>
      <c r="EN30" s="21"/>
      <c r="EO30" s="21"/>
      <c r="EP30" s="21"/>
      <c r="EQ30" s="21"/>
      <c r="ER30" s="21"/>
      <c r="ES30" s="21"/>
      <c r="ET30" s="21"/>
      <c r="EU30" s="21"/>
      <c r="EV30" s="21"/>
      <c r="EW30" s="21"/>
      <c r="EX30" s="21"/>
      <c r="EY30" s="21"/>
      <c r="EZ30" s="21"/>
      <c r="FA30" s="21"/>
      <c r="FB30" s="21"/>
      <c r="FC30" s="21"/>
      <c r="FD30" s="21"/>
      <c r="FE30" s="21"/>
      <c r="FF30" s="21"/>
      <c r="FG30" s="21"/>
      <c r="FH30" s="21"/>
      <c r="FI30" s="21"/>
      <c r="FJ30" s="21"/>
      <c r="FK30" s="21"/>
      <c r="FL30" s="21"/>
      <c r="FM30" s="21"/>
      <c r="FN30" s="21"/>
      <c r="FO30" s="21"/>
      <c r="FP30" s="21"/>
      <c r="FQ30" s="21"/>
      <c r="FR30" s="21"/>
      <c r="FS30" s="21"/>
      <c r="FT30" s="21"/>
      <c r="FU30" s="21"/>
      <c r="FV30" s="21"/>
      <c r="FW30" s="21"/>
      <c r="FX30" s="21"/>
      <c r="FY30" s="21"/>
      <c r="FZ30" s="21"/>
      <c r="GA30" s="21"/>
      <c r="GB30" s="21"/>
      <c r="GC30" s="21"/>
      <c r="GD30" s="21"/>
      <c r="GE30" s="21"/>
      <c r="GF30" s="21"/>
      <c r="GG30" s="21"/>
      <c r="GH30" s="21"/>
      <c r="GI30" s="21"/>
      <c r="GJ30" s="21"/>
      <c r="GK30" s="21"/>
      <c r="GL30" s="21"/>
      <c r="GM30" s="21"/>
      <c r="GN30" s="21"/>
      <c r="GO30" s="21"/>
      <c r="GP30" s="21"/>
      <c r="GQ30" s="21"/>
      <c r="GR30" s="21"/>
      <c r="GS30" s="21"/>
      <c r="GT30" s="21"/>
      <c r="GU30" s="21"/>
      <c r="GV30" s="21"/>
      <c r="GW30" s="21"/>
      <c r="GX30" s="21"/>
      <c r="GY30" s="21"/>
      <c r="GZ30" s="21"/>
      <c r="HA30" s="21"/>
      <c r="HB30" s="21"/>
      <c r="HC30" s="21"/>
      <c r="HD30" s="21"/>
      <c r="HE30" s="21"/>
      <c r="HF30" s="21"/>
      <c r="HG30" s="21"/>
      <c r="HH30" s="21"/>
      <c r="HI30" s="21"/>
      <c r="HJ30" s="21"/>
      <c r="HK30" s="21"/>
      <c r="HL30" s="21"/>
      <c r="HM30" s="21"/>
      <c r="HN30" s="21"/>
      <c r="HO30" s="21"/>
      <c r="HP30" s="21"/>
      <c r="HQ30" s="21"/>
      <c r="HR30" s="21"/>
      <c r="HS30" s="21"/>
      <c r="HT30" s="21"/>
      <c r="HU30" s="21"/>
      <c r="HV30" s="21"/>
      <c r="HW30" s="21"/>
      <c r="HX30" s="21"/>
      <c r="HY30" s="21"/>
      <c r="HZ30" s="21"/>
      <c r="IA30" s="21"/>
      <c r="IB30" s="21"/>
      <c r="IC30" s="21"/>
      <c r="ID30" s="21"/>
      <c r="IE30" s="21"/>
      <c r="IF30" s="21"/>
      <c r="IG30" s="21"/>
      <c r="IH30" s="21"/>
      <c r="II30" s="21"/>
      <c r="IJ30" s="21"/>
      <c r="IK30" s="21"/>
      <c r="IL30" s="21"/>
      <c r="IM30" s="21"/>
      <c r="IN30" s="21"/>
    </row>
    <row r="31" spans="1:248" s="21" customFormat="1" ht="75" x14ac:dyDescent="0.2">
      <c r="A31" s="12" t="s">
        <v>137</v>
      </c>
      <c r="B31" s="13" t="s">
        <v>199</v>
      </c>
      <c r="C31" s="14" t="s">
        <v>200</v>
      </c>
      <c r="D31" s="14" t="s">
        <v>446</v>
      </c>
      <c r="E31" s="13" t="s">
        <v>201</v>
      </c>
      <c r="F31" s="60"/>
      <c r="G31" s="67">
        <v>28279</v>
      </c>
      <c r="H31" s="16">
        <v>28279</v>
      </c>
      <c r="I31" s="68">
        <f t="shared" si="6"/>
        <v>0</v>
      </c>
      <c r="J31" s="69"/>
      <c r="K31" s="18">
        <v>30000</v>
      </c>
      <c r="L31" s="81">
        <f t="shared" si="11"/>
        <v>30000</v>
      </c>
      <c r="M31" s="128">
        <f t="shared" si="7"/>
        <v>30000</v>
      </c>
      <c r="N31" s="69"/>
      <c r="O31" s="18"/>
      <c r="P31" s="81"/>
      <c r="Q31" s="99"/>
      <c r="R31" s="19"/>
      <c r="S31" s="19"/>
      <c r="T31" s="19"/>
      <c r="U31" s="19"/>
      <c r="V31" s="19"/>
      <c r="W31" s="19"/>
      <c r="X31" s="19"/>
      <c r="Y31" s="20"/>
      <c r="Z31" s="20"/>
      <c r="AA31" s="19"/>
      <c r="AB31" s="100"/>
      <c r="AC31" s="131" t="s">
        <v>202</v>
      </c>
      <c r="AD31" s="138"/>
      <c r="AE31" s="139"/>
    </row>
    <row r="32" spans="1:248" s="21" customFormat="1" ht="45.75" thickBot="1" x14ac:dyDescent="0.25">
      <c r="A32" s="12" t="s">
        <v>52</v>
      </c>
      <c r="B32" s="13" t="s">
        <v>392</v>
      </c>
      <c r="C32" s="14" t="s">
        <v>444</v>
      </c>
      <c r="D32" s="14" t="s">
        <v>445</v>
      </c>
      <c r="E32" s="13" t="s">
        <v>447</v>
      </c>
      <c r="F32" s="60"/>
      <c r="G32" s="72"/>
      <c r="H32" s="16"/>
      <c r="I32" s="68"/>
      <c r="J32" s="69"/>
      <c r="K32" s="18">
        <v>20000</v>
      </c>
      <c r="L32" s="81"/>
      <c r="M32" s="128">
        <f t="shared" si="7"/>
        <v>0</v>
      </c>
      <c r="N32" s="69"/>
      <c r="O32" s="18"/>
      <c r="P32" s="81"/>
      <c r="Q32" s="99"/>
      <c r="R32" s="19"/>
      <c r="S32" s="19"/>
      <c r="T32" s="19"/>
      <c r="U32" s="19"/>
      <c r="V32" s="19"/>
      <c r="W32" s="20"/>
      <c r="X32" s="20"/>
      <c r="Y32" s="19"/>
      <c r="Z32" s="19"/>
      <c r="AA32" s="19"/>
      <c r="AB32" s="100"/>
      <c r="AC32" s="131"/>
      <c r="AD32" s="138"/>
      <c r="AE32" s="139"/>
    </row>
    <row r="33" spans="1:248" s="3" customFormat="1" thickBot="1" x14ac:dyDescent="0.25">
      <c r="A33" s="38" t="s">
        <v>100</v>
      </c>
      <c r="B33" s="39"/>
      <c r="C33" s="40"/>
      <c r="D33" s="41"/>
      <c r="E33" s="42"/>
      <c r="F33" s="58"/>
      <c r="G33" s="65">
        <f t="shared" ref="G33:P33" si="12">SUM(G34:G36)</f>
        <v>5030.4878048780483</v>
      </c>
      <c r="H33" s="43">
        <f t="shared" si="12"/>
        <v>5030.4878048780483</v>
      </c>
      <c r="I33" s="71">
        <f t="shared" si="12"/>
        <v>0</v>
      </c>
      <c r="J33" s="65">
        <f t="shared" si="12"/>
        <v>78358.093594549646</v>
      </c>
      <c r="K33" s="80">
        <f t="shared" si="12"/>
        <v>0</v>
      </c>
      <c r="L33" s="66">
        <f t="shared" si="12"/>
        <v>78358.093594549646</v>
      </c>
      <c r="M33" s="66">
        <f t="shared" si="12"/>
        <v>78358.093594549646</v>
      </c>
      <c r="N33" s="65">
        <f t="shared" si="12"/>
        <v>0</v>
      </c>
      <c r="O33" s="80">
        <f t="shared" si="12"/>
        <v>0</v>
      </c>
      <c r="P33" s="66">
        <f t="shared" si="12"/>
        <v>50000</v>
      </c>
      <c r="Q33" s="97"/>
      <c r="R33" s="44"/>
      <c r="S33" s="44"/>
      <c r="T33" s="44"/>
      <c r="U33" s="44"/>
      <c r="V33" s="44"/>
      <c r="W33" s="44"/>
      <c r="X33" s="44"/>
      <c r="Y33" s="44"/>
      <c r="Z33" s="44"/>
      <c r="AA33" s="44"/>
      <c r="AB33" s="98"/>
      <c r="AC33" s="58">
        <f t="shared" ref="AC33" si="13">SUM(AC34:AC36)</f>
        <v>0</v>
      </c>
      <c r="AD33" s="148"/>
      <c r="AE33" s="149"/>
    </row>
    <row r="34" spans="1:248" s="21" customFormat="1" ht="30" x14ac:dyDescent="0.2">
      <c r="A34" s="12" t="s">
        <v>27</v>
      </c>
      <c r="B34" s="13" t="s">
        <v>101</v>
      </c>
      <c r="C34" s="14" t="s">
        <v>102</v>
      </c>
      <c r="D34" s="14" t="s">
        <v>80</v>
      </c>
      <c r="E34" s="13" t="s">
        <v>103</v>
      </c>
      <c r="F34" s="60">
        <v>0</v>
      </c>
      <c r="G34" s="73">
        <f>3300000/656</f>
        <v>5030.4878048780483</v>
      </c>
      <c r="H34" s="25">
        <f>3300000/656</f>
        <v>5030.4878048780483</v>
      </c>
      <c r="I34" s="68">
        <f t="shared" si="6"/>
        <v>0</v>
      </c>
      <c r="J34" s="69">
        <v>20000</v>
      </c>
      <c r="K34" s="18"/>
      <c r="L34" s="81">
        <f>J34+K34</f>
        <v>20000</v>
      </c>
      <c r="M34" s="128">
        <f t="shared" si="7"/>
        <v>20000</v>
      </c>
      <c r="N34" s="69"/>
      <c r="O34" s="18"/>
      <c r="P34" s="81"/>
      <c r="Q34" s="99"/>
      <c r="R34" s="19"/>
      <c r="S34" s="19"/>
      <c r="T34" s="19"/>
      <c r="U34" s="20"/>
      <c r="V34" s="20"/>
      <c r="W34" s="19"/>
      <c r="X34" s="19"/>
      <c r="Y34" s="19"/>
      <c r="Z34" s="19"/>
      <c r="AA34" s="19"/>
      <c r="AB34" s="100"/>
      <c r="AC34" s="131" t="s">
        <v>104</v>
      </c>
      <c r="AD34" s="138"/>
      <c r="AE34" s="139"/>
    </row>
    <row r="35" spans="1:248" s="21" customFormat="1" ht="45" x14ac:dyDescent="0.2">
      <c r="A35" s="12" t="s">
        <v>33</v>
      </c>
      <c r="B35" s="13" t="s">
        <v>105</v>
      </c>
      <c r="C35" s="14" t="s">
        <v>106</v>
      </c>
      <c r="D35" s="14" t="s">
        <v>107</v>
      </c>
      <c r="E35" s="13" t="s">
        <v>103</v>
      </c>
      <c r="F35" s="60"/>
      <c r="G35" s="67"/>
      <c r="H35" s="16"/>
      <c r="I35" s="68">
        <f t="shared" si="6"/>
        <v>0</v>
      </c>
      <c r="J35" s="69">
        <v>50000</v>
      </c>
      <c r="K35" s="18"/>
      <c r="L35" s="81">
        <f>J35+K35</f>
        <v>50000</v>
      </c>
      <c r="M35" s="128">
        <f t="shared" si="7"/>
        <v>50000</v>
      </c>
      <c r="N35" s="69"/>
      <c r="O35" s="89" t="s">
        <v>37</v>
      </c>
      <c r="P35" s="81">
        <v>50000</v>
      </c>
      <c r="Q35" s="99"/>
      <c r="R35" s="19"/>
      <c r="S35" s="19"/>
      <c r="T35" s="19"/>
      <c r="U35" s="19"/>
      <c r="V35" s="19"/>
      <c r="W35" s="20"/>
      <c r="X35" s="20"/>
      <c r="Y35" s="19"/>
      <c r="Z35" s="19"/>
      <c r="AA35" s="19"/>
      <c r="AB35" s="100"/>
      <c r="AC35" s="131" t="s">
        <v>104</v>
      </c>
      <c r="AD35" s="138"/>
      <c r="AE35" s="139"/>
    </row>
    <row r="36" spans="1:248" s="21" customFormat="1" ht="45.75" thickBot="1" x14ac:dyDescent="0.25">
      <c r="A36" s="12" t="s">
        <v>39</v>
      </c>
      <c r="B36" s="13" t="s">
        <v>109</v>
      </c>
      <c r="C36" s="14" t="s">
        <v>110</v>
      </c>
      <c r="D36" s="14" t="s">
        <v>80</v>
      </c>
      <c r="E36" s="13" t="s">
        <v>111</v>
      </c>
      <c r="F36" s="60"/>
      <c r="G36" s="67"/>
      <c r="H36" s="16"/>
      <c r="I36" s="68">
        <f t="shared" si="6"/>
        <v>0</v>
      </c>
      <c r="J36" s="69">
        <v>8358.0935945496403</v>
      </c>
      <c r="K36" s="18"/>
      <c r="L36" s="81">
        <f>J36+K36</f>
        <v>8358.0935945496403</v>
      </c>
      <c r="M36" s="128">
        <f t="shared" si="7"/>
        <v>8358.0935945496403</v>
      </c>
      <c r="N36" s="69"/>
      <c r="O36" s="18"/>
      <c r="P36" s="81"/>
      <c r="Q36" s="99"/>
      <c r="R36" s="20"/>
      <c r="S36" s="20"/>
      <c r="T36" s="19"/>
      <c r="U36" s="19"/>
      <c r="V36" s="19"/>
      <c r="W36" s="19"/>
      <c r="X36" s="19"/>
      <c r="Y36" s="19"/>
      <c r="Z36" s="19"/>
      <c r="AA36" s="19"/>
      <c r="AB36" s="100"/>
      <c r="AC36" s="131" t="s">
        <v>112</v>
      </c>
      <c r="AD36" s="146"/>
      <c r="AE36" s="147"/>
    </row>
    <row r="37" spans="1:248" s="3" customFormat="1" ht="16.5" thickBot="1" x14ac:dyDescent="0.3">
      <c r="A37" s="45" t="s">
        <v>113</v>
      </c>
      <c r="B37" s="46"/>
      <c r="C37" s="47"/>
      <c r="D37" s="47"/>
      <c r="E37" s="47"/>
      <c r="F37" s="57">
        <f>F38+F55+F58+F67+F61</f>
        <v>1144150</v>
      </c>
      <c r="G37" s="63">
        <f>G38+G55+G58+G67+G61</f>
        <v>110001.81498482371</v>
      </c>
      <c r="H37" s="48">
        <f t="shared" ref="H37:P37" si="14">H38+H55+H58+H67+H61</f>
        <v>53486</v>
      </c>
      <c r="I37" s="74">
        <f t="shared" si="14"/>
        <v>56515.814984823708</v>
      </c>
      <c r="J37" s="63">
        <f t="shared" si="14"/>
        <v>83774</v>
      </c>
      <c r="K37" s="49">
        <f t="shared" si="14"/>
        <v>494000</v>
      </c>
      <c r="L37" s="79">
        <f t="shared" si="14"/>
        <v>577774</v>
      </c>
      <c r="M37" s="79">
        <f t="shared" ref="M37" si="15">M38+M55+M58+M67+M61</f>
        <v>634289.81498482369</v>
      </c>
      <c r="N37" s="87">
        <f t="shared" si="14"/>
        <v>709825</v>
      </c>
      <c r="O37" s="88">
        <f t="shared" si="14"/>
        <v>0</v>
      </c>
      <c r="P37" s="79">
        <f t="shared" si="14"/>
        <v>115000</v>
      </c>
      <c r="Q37" s="95"/>
      <c r="R37" s="50"/>
      <c r="S37" s="50"/>
      <c r="T37" s="50"/>
      <c r="U37" s="50"/>
      <c r="V37" s="50"/>
      <c r="W37" s="50"/>
      <c r="X37" s="50"/>
      <c r="Y37" s="50"/>
      <c r="Z37" s="50"/>
      <c r="AA37" s="50"/>
      <c r="AB37" s="96"/>
      <c r="AC37" s="129"/>
      <c r="AD37" s="151"/>
      <c r="AE37" s="150"/>
    </row>
    <row r="38" spans="1:248" s="3" customFormat="1" x14ac:dyDescent="0.2">
      <c r="A38" s="38" t="s">
        <v>114</v>
      </c>
      <c r="B38" s="39"/>
      <c r="C38" s="40"/>
      <c r="D38" s="41"/>
      <c r="E38" s="42"/>
      <c r="F38" s="58">
        <f>SUM(F39:F54)</f>
        <v>0</v>
      </c>
      <c r="G38" s="65">
        <f>SUM(G39:G54)</f>
        <v>30001.814984823708</v>
      </c>
      <c r="H38" s="43">
        <f t="shared" ref="H38:P38" si="16">SUM(H39:H54)</f>
        <v>10486</v>
      </c>
      <c r="I38" s="71">
        <f t="shared" si="16"/>
        <v>19515.814984823704</v>
      </c>
      <c r="J38" s="65">
        <f t="shared" si="16"/>
        <v>64674</v>
      </c>
      <c r="K38" s="80">
        <f t="shared" si="16"/>
        <v>199000</v>
      </c>
      <c r="L38" s="66">
        <f t="shared" si="16"/>
        <v>263674</v>
      </c>
      <c r="M38" s="66">
        <f t="shared" ref="M38" si="17">SUM(M39:M54)</f>
        <v>283189.81498482369</v>
      </c>
      <c r="N38" s="65">
        <f t="shared" si="16"/>
        <v>0</v>
      </c>
      <c r="O38" s="80">
        <f t="shared" si="16"/>
        <v>0</v>
      </c>
      <c r="P38" s="66">
        <f t="shared" si="16"/>
        <v>55000</v>
      </c>
      <c r="Q38" s="97"/>
      <c r="R38" s="44"/>
      <c r="S38" s="44"/>
      <c r="T38" s="44"/>
      <c r="U38" s="44"/>
      <c r="V38" s="44"/>
      <c r="W38" s="44"/>
      <c r="X38" s="44"/>
      <c r="Y38" s="44"/>
      <c r="Z38" s="44"/>
      <c r="AA38" s="44"/>
      <c r="AB38" s="98"/>
      <c r="AC38" s="130"/>
      <c r="AD38" s="142"/>
      <c r="AE38" s="143"/>
    </row>
    <row r="39" spans="1:248" s="24" customFormat="1" ht="60" x14ac:dyDescent="0.2">
      <c r="A39" s="12" t="s">
        <v>27</v>
      </c>
      <c r="B39" s="13" t="s">
        <v>124</v>
      </c>
      <c r="C39" s="14" t="s">
        <v>125</v>
      </c>
      <c r="D39" s="14" t="s">
        <v>117</v>
      </c>
      <c r="E39" s="13" t="s">
        <v>126</v>
      </c>
      <c r="F39" s="60"/>
      <c r="G39" s="67">
        <v>6833.603422175539</v>
      </c>
      <c r="H39" s="16"/>
      <c r="I39" s="68">
        <f t="shared" si="6"/>
        <v>6833.603422175539</v>
      </c>
      <c r="J39" s="69"/>
      <c r="K39" s="18">
        <v>10000</v>
      </c>
      <c r="L39" s="81">
        <f t="shared" ref="L39:L46" si="18">J39+K39</f>
        <v>10000</v>
      </c>
      <c r="M39" s="128">
        <f t="shared" si="7"/>
        <v>16833.60342217554</v>
      </c>
      <c r="N39" s="69"/>
      <c r="O39" s="18"/>
      <c r="P39" s="81"/>
      <c r="Q39" s="99"/>
      <c r="R39" s="19"/>
      <c r="S39" s="20"/>
      <c r="T39" s="19"/>
      <c r="U39" s="19"/>
      <c r="V39" s="19"/>
      <c r="W39" s="19"/>
      <c r="X39" s="19"/>
      <c r="Y39" s="19"/>
      <c r="Z39" s="19"/>
      <c r="AA39" s="19"/>
      <c r="AB39" s="100"/>
      <c r="AC39" s="131" t="s">
        <v>127</v>
      </c>
      <c r="AD39" s="138"/>
      <c r="AE39" s="139"/>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c r="BL39" s="21"/>
      <c r="BM39" s="21"/>
      <c r="BN39" s="21"/>
      <c r="BO39" s="21"/>
      <c r="BP39" s="21"/>
      <c r="BQ39" s="21"/>
      <c r="BR39" s="21"/>
      <c r="BS39" s="21"/>
      <c r="BT39" s="21"/>
      <c r="BU39" s="21"/>
      <c r="BV39" s="21"/>
      <c r="BW39" s="21"/>
      <c r="BX39" s="21"/>
      <c r="BY39" s="21"/>
      <c r="BZ39" s="21"/>
      <c r="CA39" s="21"/>
      <c r="CB39" s="21"/>
      <c r="CC39" s="21"/>
      <c r="CD39" s="21"/>
      <c r="CE39" s="21"/>
      <c r="CF39" s="21"/>
      <c r="CG39" s="21"/>
      <c r="CH39" s="21"/>
      <c r="CI39" s="21"/>
      <c r="CJ39" s="21"/>
      <c r="CK39" s="21"/>
      <c r="CL39" s="21"/>
      <c r="CM39" s="21"/>
      <c r="CN39" s="21"/>
      <c r="CO39" s="21"/>
      <c r="CP39" s="21"/>
      <c r="CQ39" s="21"/>
      <c r="CR39" s="21"/>
      <c r="CS39" s="21"/>
      <c r="CT39" s="21"/>
      <c r="CU39" s="21"/>
      <c r="CV39" s="21"/>
      <c r="CW39" s="21"/>
      <c r="CX39" s="21"/>
      <c r="CY39" s="21"/>
      <c r="CZ39" s="21"/>
      <c r="DA39" s="21"/>
      <c r="DB39" s="21"/>
      <c r="DC39" s="21"/>
      <c r="DD39" s="21"/>
      <c r="DE39" s="21"/>
      <c r="DF39" s="21"/>
      <c r="DG39" s="21"/>
      <c r="DH39" s="21"/>
      <c r="DI39" s="21"/>
      <c r="DJ39" s="21"/>
      <c r="DK39" s="21"/>
      <c r="DL39" s="21"/>
      <c r="DM39" s="21"/>
      <c r="DN39" s="21"/>
      <c r="DO39" s="21"/>
      <c r="DP39" s="21"/>
      <c r="DQ39" s="21"/>
      <c r="DR39" s="21"/>
      <c r="DS39" s="21"/>
      <c r="DT39" s="21"/>
      <c r="DU39" s="21"/>
      <c r="DV39" s="21"/>
      <c r="DW39" s="21"/>
      <c r="DX39" s="21"/>
      <c r="DY39" s="21"/>
      <c r="DZ39" s="21"/>
      <c r="EA39" s="21"/>
      <c r="EB39" s="21"/>
      <c r="EC39" s="21"/>
      <c r="ED39" s="21"/>
      <c r="EE39" s="21"/>
      <c r="EF39" s="21"/>
      <c r="EG39" s="21"/>
      <c r="EH39" s="21"/>
      <c r="EI39" s="21"/>
      <c r="EJ39" s="21"/>
      <c r="EK39" s="21"/>
      <c r="EL39" s="21"/>
      <c r="EM39" s="21"/>
      <c r="EN39" s="21"/>
      <c r="EO39" s="21"/>
      <c r="EP39" s="21"/>
      <c r="EQ39" s="21"/>
      <c r="ER39" s="21"/>
      <c r="ES39" s="21"/>
      <c r="ET39" s="21"/>
      <c r="EU39" s="21"/>
      <c r="EV39" s="21"/>
      <c r="EW39" s="21"/>
      <c r="EX39" s="21"/>
      <c r="EY39" s="21"/>
      <c r="EZ39" s="21"/>
      <c r="FA39" s="21"/>
      <c r="FB39" s="21"/>
      <c r="FC39" s="21"/>
      <c r="FD39" s="21"/>
      <c r="FE39" s="21"/>
      <c r="FF39" s="21"/>
      <c r="FG39" s="21"/>
      <c r="FH39" s="21"/>
      <c r="FI39" s="21"/>
      <c r="FJ39" s="21"/>
      <c r="FK39" s="21"/>
      <c r="FL39" s="21"/>
      <c r="FM39" s="21"/>
      <c r="FN39" s="21"/>
      <c r="FO39" s="21"/>
      <c r="FP39" s="21"/>
      <c r="FQ39" s="21"/>
      <c r="FR39" s="21"/>
      <c r="FS39" s="21"/>
      <c r="FT39" s="21"/>
      <c r="FU39" s="21"/>
      <c r="FV39" s="21"/>
      <c r="FW39" s="21"/>
      <c r="FX39" s="21"/>
      <c r="FY39" s="21"/>
      <c r="FZ39" s="21"/>
      <c r="GA39" s="21"/>
      <c r="GB39" s="21"/>
      <c r="GC39" s="21"/>
      <c r="GD39" s="21"/>
      <c r="GE39" s="21"/>
      <c r="GF39" s="21"/>
      <c r="GG39" s="21"/>
      <c r="GH39" s="21"/>
      <c r="GI39" s="21"/>
      <c r="GJ39" s="21"/>
      <c r="GK39" s="21"/>
      <c r="GL39" s="21"/>
      <c r="GM39" s="21"/>
      <c r="GN39" s="21"/>
      <c r="GO39" s="21"/>
      <c r="GP39" s="21"/>
      <c r="GQ39" s="21"/>
      <c r="GR39" s="21"/>
      <c r="GS39" s="21"/>
      <c r="GT39" s="21"/>
      <c r="GU39" s="21"/>
      <c r="GV39" s="21"/>
      <c r="GW39" s="21"/>
      <c r="GX39" s="21"/>
      <c r="GY39" s="21"/>
      <c r="GZ39" s="21"/>
      <c r="HA39" s="21"/>
      <c r="HB39" s="21"/>
      <c r="HC39" s="21"/>
      <c r="HD39" s="21"/>
      <c r="HE39" s="21"/>
      <c r="HF39" s="21"/>
      <c r="HG39" s="21"/>
      <c r="HH39" s="21"/>
      <c r="HI39" s="21"/>
      <c r="HJ39" s="21"/>
      <c r="HK39" s="21"/>
      <c r="HL39" s="21"/>
      <c r="HM39" s="21"/>
      <c r="HN39" s="21"/>
      <c r="HO39" s="21"/>
      <c r="HP39" s="21"/>
      <c r="HQ39" s="21"/>
      <c r="HR39" s="21"/>
      <c r="HS39" s="21"/>
      <c r="HT39" s="21"/>
      <c r="HU39" s="21"/>
      <c r="HV39" s="21"/>
      <c r="HW39" s="21"/>
      <c r="HX39" s="21"/>
      <c r="HY39" s="21"/>
      <c r="HZ39" s="21"/>
      <c r="IA39" s="21"/>
      <c r="IB39" s="21"/>
      <c r="IC39" s="21"/>
      <c r="ID39" s="21"/>
      <c r="IE39" s="21"/>
      <c r="IF39" s="21"/>
      <c r="IG39" s="21"/>
      <c r="IH39" s="21"/>
      <c r="II39" s="21"/>
      <c r="IJ39" s="21"/>
      <c r="IK39" s="21"/>
      <c r="IL39" s="21"/>
      <c r="IM39" s="21"/>
      <c r="IN39" s="21"/>
    </row>
    <row r="40" spans="1:248" s="24" customFormat="1" ht="45" x14ac:dyDescent="0.2">
      <c r="A40" s="12" t="s">
        <v>33</v>
      </c>
      <c r="B40" s="13" t="s">
        <v>128</v>
      </c>
      <c r="C40" s="14" t="s">
        <v>129</v>
      </c>
      <c r="D40" s="14" t="s">
        <v>130</v>
      </c>
      <c r="E40" s="13" t="s">
        <v>131</v>
      </c>
      <c r="F40" s="60"/>
      <c r="G40" s="67">
        <v>2891.0431628902511</v>
      </c>
      <c r="H40" s="16"/>
      <c r="I40" s="68">
        <f t="shared" si="6"/>
        <v>2891.0431628902511</v>
      </c>
      <c r="J40" s="69"/>
      <c r="K40" s="18">
        <v>5000</v>
      </c>
      <c r="L40" s="81">
        <f t="shared" si="18"/>
        <v>5000</v>
      </c>
      <c r="M40" s="128">
        <f t="shared" si="7"/>
        <v>7891.0431628902516</v>
      </c>
      <c r="N40" s="69"/>
      <c r="O40" s="18"/>
      <c r="P40" s="81"/>
      <c r="Q40" s="99"/>
      <c r="R40" s="19"/>
      <c r="S40" s="19"/>
      <c r="T40" s="20"/>
      <c r="U40" s="19"/>
      <c r="V40" s="19"/>
      <c r="W40" s="19"/>
      <c r="X40" s="19"/>
      <c r="Y40" s="19"/>
      <c r="Z40" s="19"/>
      <c r="AA40" s="19"/>
      <c r="AB40" s="100"/>
      <c r="AC40" s="131" t="s">
        <v>132</v>
      </c>
      <c r="AD40" s="138"/>
      <c r="AE40" s="139"/>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c r="BE40" s="21"/>
      <c r="BF40" s="21"/>
      <c r="BG40" s="21"/>
      <c r="BH40" s="21"/>
      <c r="BI40" s="21"/>
      <c r="BJ40" s="21"/>
      <c r="BK40" s="21"/>
      <c r="BL40" s="21"/>
      <c r="BM40" s="21"/>
      <c r="BN40" s="21"/>
      <c r="BO40" s="21"/>
      <c r="BP40" s="21"/>
      <c r="BQ40" s="21"/>
      <c r="BR40" s="21"/>
      <c r="BS40" s="21"/>
      <c r="BT40" s="21"/>
      <c r="BU40" s="21"/>
      <c r="BV40" s="21"/>
      <c r="BW40" s="21"/>
      <c r="BX40" s="21"/>
      <c r="BY40" s="21"/>
      <c r="BZ40" s="21"/>
      <c r="CA40" s="21"/>
      <c r="CB40" s="21"/>
      <c r="CC40" s="21"/>
      <c r="CD40" s="21"/>
      <c r="CE40" s="21"/>
      <c r="CF40" s="21"/>
      <c r="CG40" s="21"/>
      <c r="CH40" s="21"/>
      <c r="CI40" s="21"/>
      <c r="CJ40" s="21"/>
      <c r="CK40" s="21"/>
      <c r="CL40" s="21"/>
      <c r="CM40" s="21"/>
      <c r="CN40" s="21"/>
      <c r="CO40" s="21"/>
      <c r="CP40" s="21"/>
      <c r="CQ40" s="21"/>
      <c r="CR40" s="21"/>
      <c r="CS40" s="21"/>
      <c r="CT40" s="21"/>
      <c r="CU40" s="21"/>
      <c r="CV40" s="21"/>
      <c r="CW40" s="21"/>
      <c r="CX40" s="21"/>
      <c r="CY40" s="21"/>
      <c r="CZ40" s="21"/>
      <c r="DA40" s="21"/>
      <c r="DB40" s="21"/>
      <c r="DC40" s="21"/>
      <c r="DD40" s="21"/>
      <c r="DE40" s="21"/>
      <c r="DF40" s="21"/>
      <c r="DG40" s="21"/>
      <c r="DH40" s="21"/>
      <c r="DI40" s="21"/>
      <c r="DJ40" s="21"/>
      <c r="DK40" s="21"/>
      <c r="DL40" s="21"/>
      <c r="DM40" s="21"/>
      <c r="DN40" s="21"/>
      <c r="DO40" s="21"/>
      <c r="DP40" s="21"/>
      <c r="DQ40" s="21"/>
      <c r="DR40" s="21"/>
      <c r="DS40" s="21"/>
      <c r="DT40" s="21"/>
      <c r="DU40" s="21"/>
      <c r="DV40" s="21"/>
      <c r="DW40" s="21"/>
      <c r="DX40" s="21"/>
      <c r="DY40" s="21"/>
      <c r="DZ40" s="21"/>
      <c r="EA40" s="21"/>
      <c r="EB40" s="21"/>
      <c r="EC40" s="21"/>
      <c r="ED40" s="21"/>
      <c r="EE40" s="21"/>
      <c r="EF40" s="21"/>
      <c r="EG40" s="21"/>
      <c r="EH40" s="21"/>
      <c r="EI40" s="21"/>
      <c r="EJ40" s="21"/>
      <c r="EK40" s="21"/>
      <c r="EL40" s="21"/>
      <c r="EM40" s="21"/>
      <c r="EN40" s="21"/>
      <c r="EO40" s="21"/>
      <c r="EP40" s="21"/>
      <c r="EQ40" s="21"/>
      <c r="ER40" s="21"/>
      <c r="ES40" s="21"/>
      <c r="ET40" s="21"/>
      <c r="EU40" s="21"/>
      <c r="EV40" s="21"/>
      <c r="EW40" s="21"/>
      <c r="EX40" s="21"/>
      <c r="EY40" s="21"/>
      <c r="EZ40" s="21"/>
      <c r="FA40" s="21"/>
      <c r="FB40" s="21"/>
      <c r="FC40" s="21"/>
      <c r="FD40" s="21"/>
      <c r="FE40" s="21"/>
      <c r="FF40" s="21"/>
      <c r="FG40" s="21"/>
      <c r="FH40" s="21"/>
      <c r="FI40" s="21"/>
      <c r="FJ40" s="21"/>
      <c r="FK40" s="21"/>
      <c r="FL40" s="21"/>
      <c r="FM40" s="21"/>
      <c r="FN40" s="21"/>
      <c r="FO40" s="21"/>
      <c r="FP40" s="21"/>
      <c r="FQ40" s="21"/>
      <c r="FR40" s="21"/>
      <c r="FS40" s="21"/>
      <c r="FT40" s="21"/>
      <c r="FU40" s="21"/>
      <c r="FV40" s="21"/>
      <c r="FW40" s="21"/>
      <c r="FX40" s="21"/>
      <c r="FY40" s="21"/>
      <c r="FZ40" s="21"/>
      <c r="GA40" s="21"/>
      <c r="GB40" s="21"/>
      <c r="GC40" s="21"/>
      <c r="GD40" s="21"/>
      <c r="GE40" s="21"/>
      <c r="GF40" s="21"/>
      <c r="GG40" s="21"/>
      <c r="GH40" s="21"/>
      <c r="GI40" s="21"/>
      <c r="GJ40" s="21"/>
      <c r="GK40" s="21"/>
      <c r="GL40" s="21"/>
      <c r="GM40" s="21"/>
      <c r="GN40" s="21"/>
      <c r="GO40" s="21"/>
      <c r="GP40" s="21"/>
      <c r="GQ40" s="21"/>
      <c r="GR40" s="21"/>
      <c r="GS40" s="21"/>
      <c r="GT40" s="21"/>
      <c r="GU40" s="21"/>
      <c r="GV40" s="21"/>
      <c r="GW40" s="21"/>
      <c r="GX40" s="21"/>
      <c r="GY40" s="21"/>
      <c r="GZ40" s="21"/>
      <c r="HA40" s="21"/>
      <c r="HB40" s="21"/>
      <c r="HC40" s="21"/>
      <c r="HD40" s="21"/>
      <c r="HE40" s="21"/>
      <c r="HF40" s="21"/>
      <c r="HG40" s="21"/>
      <c r="HH40" s="21"/>
      <c r="HI40" s="21"/>
      <c r="HJ40" s="21"/>
      <c r="HK40" s="21"/>
      <c r="HL40" s="21"/>
      <c r="HM40" s="21"/>
      <c r="HN40" s="21"/>
      <c r="HO40" s="21"/>
      <c r="HP40" s="21"/>
      <c r="HQ40" s="21"/>
      <c r="HR40" s="21"/>
      <c r="HS40" s="21"/>
      <c r="HT40" s="21"/>
      <c r="HU40" s="21"/>
      <c r="HV40" s="21"/>
      <c r="HW40" s="21"/>
      <c r="HX40" s="21"/>
      <c r="HY40" s="21"/>
      <c r="HZ40" s="21"/>
      <c r="IA40" s="21"/>
      <c r="IB40" s="21"/>
      <c r="IC40" s="21"/>
      <c r="ID40" s="21"/>
      <c r="IE40" s="21"/>
      <c r="IF40" s="21"/>
      <c r="IG40" s="21"/>
      <c r="IH40" s="21"/>
      <c r="II40" s="21"/>
      <c r="IJ40" s="21"/>
      <c r="IK40" s="21"/>
      <c r="IL40" s="21"/>
      <c r="IM40" s="21"/>
      <c r="IN40" s="21"/>
    </row>
    <row r="41" spans="1:248" s="24" customFormat="1" ht="30" x14ac:dyDescent="0.2">
      <c r="A41" s="12" t="s">
        <v>39</v>
      </c>
      <c r="B41" s="13" t="s">
        <v>133</v>
      </c>
      <c r="C41" s="14" t="s">
        <v>134</v>
      </c>
      <c r="D41" s="22"/>
      <c r="E41" s="13" t="s">
        <v>135</v>
      </c>
      <c r="F41" s="60"/>
      <c r="G41" s="67"/>
      <c r="H41" s="16"/>
      <c r="I41" s="68">
        <f t="shared" si="6"/>
        <v>0</v>
      </c>
      <c r="J41" s="69">
        <v>60000</v>
      </c>
      <c r="K41" s="18"/>
      <c r="L41" s="81">
        <f t="shared" si="18"/>
        <v>60000</v>
      </c>
      <c r="M41" s="128">
        <f t="shared" si="7"/>
        <v>60000</v>
      </c>
      <c r="N41" s="69"/>
      <c r="O41" s="18"/>
      <c r="P41" s="81"/>
      <c r="Q41" s="99"/>
      <c r="R41" s="19"/>
      <c r="S41" s="19"/>
      <c r="T41" s="20"/>
      <c r="U41" s="19"/>
      <c r="V41" s="19"/>
      <c r="W41" s="19"/>
      <c r="X41" s="19"/>
      <c r="Y41" s="19"/>
      <c r="Z41" s="19"/>
      <c r="AA41" s="19"/>
      <c r="AB41" s="100"/>
      <c r="AC41" s="131" t="s">
        <v>136</v>
      </c>
      <c r="AD41" s="138"/>
      <c r="AE41" s="139"/>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1"/>
      <c r="BK41" s="21"/>
      <c r="BL41" s="21"/>
      <c r="BM41" s="21"/>
      <c r="BN41" s="21"/>
      <c r="BO41" s="21"/>
      <c r="BP41" s="21"/>
      <c r="BQ41" s="21"/>
      <c r="BR41" s="21"/>
      <c r="BS41" s="21"/>
      <c r="BT41" s="21"/>
      <c r="BU41" s="21"/>
      <c r="BV41" s="21"/>
      <c r="BW41" s="21"/>
      <c r="BX41" s="21"/>
      <c r="BY41" s="21"/>
      <c r="BZ41" s="21"/>
      <c r="CA41" s="21"/>
      <c r="CB41" s="21"/>
      <c r="CC41" s="21"/>
      <c r="CD41" s="21"/>
      <c r="CE41" s="21"/>
      <c r="CF41" s="21"/>
      <c r="CG41" s="21"/>
      <c r="CH41" s="21"/>
      <c r="CI41" s="21"/>
      <c r="CJ41" s="21"/>
      <c r="CK41" s="21"/>
      <c r="CL41" s="21"/>
      <c r="CM41" s="21"/>
      <c r="CN41" s="21"/>
      <c r="CO41" s="21"/>
      <c r="CP41" s="21"/>
      <c r="CQ41" s="21"/>
      <c r="CR41" s="21"/>
      <c r="CS41" s="21"/>
      <c r="CT41" s="21"/>
      <c r="CU41" s="21"/>
      <c r="CV41" s="21"/>
      <c r="CW41" s="21"/>
      <c r="CX41" s="21"/>
      <c r="CY41" s="21"/>
      <c r="CZ41" s="21"/>
      <c r="DA41" s="21"/>
      <c r="DB41" s="21"/>
      <c r="DC41" s="21"/>
      <c r="DD41" s="21"/>
      <c r="DE41" s="21"/>
      <c r="DF41" s="21"/>
      <c r="DG41" s="21"/>
      <c r="DH41" s="21"/>
      <c r="DI41" s="21"/>
      <c r="DJ41" s="21"/>
      <c r="DK41" s="21"/>
      <c r="DL41" s="21"/>
      <c r="DM41" s="21"/>
      <c r="DN41" s="21"/>
      <c r="DO41" s="21"/>
      <c r="DP41" s="21"/>
      <c r="DQ41" s="21"/>
      <c r="DR41" s="21"/>
      <c r="DS41" s="21"/>
      <c r="DT41" s="21"/>
      <c r="DU41" s="21"/>
      <c r="DV41" s="21"/>
      <c r="DW41" s="21"/>
      <c r="DX41" s="21"/>
      <c r="DY41" s="21"/>
      <c r="DZ41" s="21"/>
      <c r="EA41" s="21"/>
      <c r="EB41" s="21"/>
      <c r="EC41" s="21"/>
      <c r="ED41" s="21"/>
      <c r="EE41" s="21"/>
      <c r="EF41" s="21"/>
      <c r="EG41" s="21"/>
      <c r="EH41" s="21"/>
      <c r="EI41" s="21"/>
      <c r="EJ41" s="21"/>
      <c r="EK41" s="21"/>
      <c r="EL41" s="21"/>
      <c r="EM41" s="21"/>
      <c r="EN41" s="21"/>
      <c r="EO41" s="21"/>
      <c r="EP41" s="21"/>
      <c r="EQ41" s="21"/>
      <c r="ER41" s="21"/>
      <c r="ES41" s="21"/>
      <c r="ET41" s="21"/>
      <c r="EU41" s="21"/>
      <c r="EV41" s="21"/>
      <c r="EW41" s="21"/>
      <c r="EX41" s="21"/>
      <c r="EY41" s="21"/>
      <c r="EZ41" s="21"/>
      <c r="FA41" s="21"/>
      <c r="FB41" s="21"/>
      <c r="FC41" s="21"/>
      <c r="FD41" s="21"/>
      <c r="FE41" s="21"/>
      <c r="FF41" s="21"/>
      <c r="FG41" s="21"/>
      <c r="FH41" s="21"/>
      <c r="FI41" s="21"/>
      <c r="FJ41" s="21"/>
      <c r="FK41" s="21"/>
      <c r="FL41" s="21"/>
      <c r="FM41" s="21"/>
      <c r="FN41" s="21"/>
      <c r="FO41" s="21"/>
      <c r="FP41" s="21"/>
      <c r="FQ41" s="21"/>
      <c r="FR41" s="21"/>
      <c r="FS41" s="21"/>
      <c r="FT41" s="21"/>
      <c r="FU41" s="21"/>
      <c r="FV41" s="21"/>
      <c r="FW41" s="21"/>
      <c r="FX41" s="21"/>
      <c r="FY41" s="21"/>
      <c r="FZ41" s="21"/>
      <c r="GA41" s="21"/>
      <c r="GB41" s="21"/>
      <c r="GC41" s="21"/>
      <c r="GD41" s="21"/>
      <c r="GE41" s="21"/>
      <c r="GF41" s="21"/>
      <c r="GG41" s="21"/>
      <c r="GH41" s="21"/>
      <c r="GI41" s="21"/>
      <c r="GJ41" s="21"/>
      <c r="GK41" s="21"/>
      <c r="GL41" s="21"/>
      <c r="GM41" s="21"/>
      <c r="GN41" s="21"/>
      <c r="GO41" s="21"/>
      <c r="GP41" s="21"/>
      <c r="GQ41" s="21"/>
      <c r="GR41" s="21"/>
      <c r="GS41" s="21"/>
      <c r="GT41" s="21"/>
      <c r="GU41" s="21"/>
      <c r="GV41" s="21"/>
      <c r="GW41" s="21"/>
      <c r="GX41" s="21"/>
      <c r="GY41" s="21"/>
      <c r="GZ41" s="21"/>
      <c r="HA41" s="21"/>
      <c r="HB41" s="21"/>
      <c r="HC41" s="21"/>
      <c r="HD41" s="21"/>
      <c r="HE41" s="21"/>
      <c r="HF41" s="21"/>
      <c r="HG41" s="21"/>
      <c r="HH41" s="21"/>
      <c r="HI41" s="21"/>
      <c r="HJ41" s="21"/>
      <c r="HK41" s="21"/>
      <c r="HL41" s="21"/>
      <c r="HM41" s="21"/>
      <c r="HN41" s="21"/>
      <c r="HO41" s="21"/>
      <c r="HP41" s="21"/>
      <c r="HQ41" s="21"/>
      <c r="HR41" s="21"/>
      <c r="HS41" s="21"/>
      <c r="HT41" s="21"/>
      <c r="HU41" s="21"/>
      <c r="HV41" s="21"/>
      <c r="HW41" s="21"/>
      <c r="HX41" s="21"/>
      <c r="HY41" s="21"/>
      <c r="HZ41" s="21"/>
      <c r="IA41" s="21"/>
      <c r="IB41" s="21"/>
      <c r="IC41" s="21"/>
      <c r="ID41" s="21"/>
      <c r="IE41" s="21"/>
      <c r="IF41" s="21"/>
      <c r="IG41" s="21"/>
      <c r="IH41" s="21"/>
      <c r="II41" s="21"/>
      <c r="IJ41" s="21"/>
      <c r="IK41" s="21"/>
      <c r="IL41" s="21"/>
      <c r="IM41" s="21"/>
      <c r="IN41" s="21"/>
    </row>
    <row r="42" spans="1:248" s="24" customFormat="1" ht="45" x14ac:dyDescent="0.2">
      <c r="A42" s="12" t="s">
        <v>43</v>
      </c>
      <c r="B42" s="13" t="s">
        <v>138</v>
      </c>
      <c r="C42" s="14" t="s">
        <v>139</v>
      </c>
      <c r="D42" s="14" t="s">
        <v>140</v>
      </c>
      <c r="E42" s="13" t="s">
        <v>141</v>
      </c>
      <c r="F42" s="60"/>
      <c r="G42" s="67">
        <v>2287</v>
      </c>
      <c r="H42" s="16"/>
      <c r="I42" s="68">
        <f t="shared" si="6"/>
        <v>2287</v>
      </c>
      <c r="J42" s="69"/>
      <c r="K42" s="18"/>
      <c r="L42" s="81">
        <f t="shared" si="18"/>
        <v>0</v>
      </c>
      <c r="M42" s="128">
        <f t="shared" si="7"/>
        <v>2287</v>
      </c>
      <c r="N42" s="69"/>
      <c r="O42" s="18"/>
      <c r="P42" s="81"/>
      <c r="Q42" s="99"/>
      <c r="R42" s="19"/>
      <c r="S42" s="19"/>
      <c r="T42" s="19"/>
      <c r="U42" s="19"/>
      <c r="V42" s="19"/>
      <c r="W42" s="19"/>
      <c r="X42" s="19"/>
      <c r="Y42" s="19"/>
      <c r="Z42" s="19"/>
      <c r="AA42" s="19"/>
      <c r="AB42" s="100"/>
      <c r="AC42" s="131" t="s">
        <v>142</v>
      </c>
      <c r="AD42" s="138"/>
      <c r="AE42" s="139"/>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1"/>
      <c r="BJ42" s="21"/>
      <c r="BK42" s="21"/>
      <c r="BL42" s="21"/>
      <c r="BM42" s="21"/>
      <c r="BN42" s="21"/>
      <c r="BO42" s="21"/>
      <c r="BP42" s="21"/>
      <c r="BQ42" s="21"/>
      <c r="BR42" s="21"/>
      <c r="BS42" s="21"/>
      <c r="BT42" s="21"/>
      <c r="BU42" s="21"/>
      <c r="BV42" s="21"/>
      <c r="BW42" s="21"/>
      <c r="BX42" s="21"/>
      <c r="BY42" s="21"/>
      <c r="BZ42" s="21"/>
      <c r="CA42" s="21"/>
      <c r="CB42" s="21"/>
      <c r="CC42" s="21"/>
      <c r="CD42" s="21"/>
      <c r="CE42" s="21"/>
      <c r="CF42" s="21"/>
      <c r="CG42" s="21"/>
      <c r="CH42" s="21"/>
      <c r="CI42" s="21"/>
      <c r="CJ42" s="21"/>
      <c r="CK42" s="21"/>
      <c r="CL42" s="21"/>
      <c r="CM42" s="21"/>
      <c r="CN42" s="21"/>
      <c r="CO42" s="21"/>
      <c r="CP42" s="21"/>
      <c r="CQ42" s="21"/>
      <c r="CR42" s="21"/>
      <c r="CS42" s="21"/>
      <c r="CT42" s="21"/>
      <c r="CU42" s="21"/>
      <c r="CV42" s="21"/>
      <c r="CW42" s="21"/>
      <c r="CX42" s="21"/>
      <c r="CY42" s="21"/>
      <c r="CZ42" s="21"/>
      <c r="DA42" s="21"/>
      <c r="DB42" s="21"/>
      <c r="DC42" s="21"/>
      <c r="DD42" s="21"/>
      <c r="DE42" s="21"/>
      <c r="DF42" s="21"/>
      <c r="DG42" s="21"/>
      <c r="DH42" s="21"/>
      <c r="DI42" s="21"/>
      <c r="DJ42" s="21"/>
      <c r="DK42" s="21"/>
      <c r="DL42" s="21"/>
      <c r="DM42" s="21"/>
      <c r="DN42" s="21"/>
      <c r="DO42" s="21"/>
      <c r="DP42" s="21"/>
      <c r="DQ42" s="21"/>
      <c r="DR42" s="21"/>
      <c r="DS42" s="21"/>
      <c r="DT42" s="21"/>
      <c r="DU42" s="21"/>
      <c r="DV42" s="21"/>
      <c r="DW42" s="21"/>
      <c r="DX42" s="21"/>
      <c r="DY42" s="21"/>
      <c r="DZ42" s="21"/>
      <c r="EA42" s="21"/>
      <c r="EB42" s="21"/>
      <c r="EC42" s="21"/>
      <c r="ED42" s="21"/>
      <c r="EE42" s="21"/>
      <c r="EF42" s="21"/>
      <c r="EG42" s="21"/>
      <c r="EH42" s="21"/>
      <c r="EI42" s="21"/>
      <c r="EJ42" s="21"/>
      <c r="EK42" s="21"/>
      <c r="EL42" s="21"/>
      <c r="EM42" s="21"/>
      <c r="EN42" s="21"/>
      <c r="EO42" s="21"/>
      <c r="EP42" s="21"/>
      <c r="EQ42" s="21"/>
      <c r="ER42" s="21"/>
      <c r="ES42" s="21"/>
      <c r="ET42" s="21"/>
      <c r="EU42" s="21"/>
      <c r="EV42" s="21"/>
      <c r="EW42" s="21"/>
      <c r="EX42" s="21"/>
      <c r="EY42" s="21"/>
      <c r="EZ42" s="21"/>
      <c r="FA42" s="21"/>
      <c r="FB42" s="21"/>
      <c r="FC42" s="21"/>
      <c r="FD42" s="21"/>
      <c r="FE42" s="21"/>
      <c r="FF42" s="21"/>
      <c r="FG42" s="21"/>
      <c r="FH42" s="21"/>
      <c r="FI42" s="21"/>
      <c r="FJ42" s="21"/>
      <c r="FK42" s="21"/>
      <c r="FL42" s="21"/>
      <c r="FM42" s="21"/>
      <c r="FN42" s="21"/>
      <c r="FO42" s="21"/>
      <c r="FP42" s="21"/>
      <c r="FQ42" s="21"/>
      <c r="FR42" s="21"/>
      <c r="FS42" s="21"/>
      <c r="FT42" s="21"/>
      <c r="FU42" s="21"/>
      <c r="FV42" s="21"/>
      <c r="FW42" s="21"/>
      <c r="FX42" s="21"/>
      <c r="FY42" s="21"/>
      <c r="FZ42" s="21"/>
      <c r="GA42" s="21"/>
      <c r="GB42" s="21"/>
      <c r="GC42" s="21"/>
      <c r="GD42" s="21"/>
      <c r="GE42" s="21"/>
      <c r="GF42" s="21"/>
      <c r="GG42" s="21"/>
      <c r="GH42" s="21"/>
      <c r="GI42" s="21"/>
      <c r="GJ42" s="21"/>
      <c r="GK42" s="21"/>
      <c r="GL42" s="21"/>
      <c r="GM42" s="21"/>
      <c r="GN42" s="21"/>
      <c r="GO42" s="21"/>
      <c r="GP42" s="21"/>
      <c r="GQ42" s="21"/>
      <c r="GR42" s="21"/>
      <c r="GS42" s="21"/>
      <c r="GT42" s="21"/>
      <c r="GU42" s="21"/>
      <c r="GV42" s="21"/>
      <c r="GW42" s="21"/>
      <c r="GX42" s="21"/>
      <c r="GY42" s="21"/>
      <c r="GZ42" s="21"/>
      <c r="HA42" s="21"/>
      <c r="HB42" s="21"/>
      <c r="HC42" s="21"/>
      <c r="HD42" s="21"/>
      <c r="HE42" s="21"/>
      <c r="HF42" s="21"/>
      <c r="HG42" s="21"/>
      <c r="HH42" s="21"/>
      <c r="HI42" s="21"/>
      <c r="HJ42" s="21"/>
      <c r="HK42" s="21"/>
      <c r="HL42" s="21"/>
      <c r="HM42" s="21"/>
      <c r="HN42" s="21"/>
      <c r="HO42" s="21"/>
      <c r="HP42" s="21"/>
      <c r="HQ42" s="21"/>
      <c r="HR42" s="21"/>
      <c r="HS42" s="21"/>
      <c r="HT42" s="21"/>
      <c r="HU42" s="21"/>
      <c r="HV42" s="21"/>
      <c r="HW42" s="21"/>
      <c r="HX42" s="21"/>
      <c r="HY42" s="21"/>
      <c r="HZ42" s="21"/>
      <c r="IA42" s="21"/>
      <c r="IB42" s="21"/>
      <c r="IC42" s="21"/>
      <c r="ID42" s="21"/>
      <c r="IE42" s="21"/>
      <c r="IF42" s="21"/>
      <c r="IG42" s="21"/>
      <c r="IH42" s="21"/>
      <c r="II42" s="21"/>
      <c r="IJ42" s="21"/>
      <c r="IK42" s="21"/>
      <c r="IL42" s="21"/>
      <c r="IM42" s="21"/>
      <c r="IN42" s="21"/>
    </row>
    <row r="43" spans="1:248" s="24" customFormat="1" ht="45" x14ac:dyDescent="0.2">
      <c r="A43" s="12" t="s">
        <v>48</v>
      </c>
      <c r="B43" s="13" t="s">
        <v>143</v>
      </c>
      <c r="C43" s="14" t="s">
        <v>144</v>
      </c>
      <c r="D43" s="14" t="s">
        <v>117</v>
      </c>
      <c r="E43" s="13" t="s">
        <v>145</v>
      </c>
      <c r="F43" s="60"/>
      <c r="G43" s="67"/>
      <c r="H43" s="16"/>
      <c r="I43" s="68">
        <f t="shared" si="6"/>
        <v>0</v>
      </c>
      <c r="J43" s="69">
        <v>2674</v>
      </c>
      <c r="K43" s="18"/>
      <c r="L43" s="81">
        <f t="shared" si="18"/>
        <v>2674</v>
      </c>
      <c r="M43" s="128">
        <f t="shared" si="7"/>
        <v>2674</v>
      </c>
      <c r="N43" s="69"/>
      <c r="O43" s="89" t="s">
        <v>146</v>
      </c>
      <c r="P43" s="90">
        <v>15000</v>
      </c>
      <c r="Q43" s="99"/>
      <c r="R43" s="19"/>
      <c r="S43" s="20"/>
      <c r="T43" s="20"/>
      <c r="U43" s="19"/>
      <c r="V43" s="19"/>
      <c r="W43" s="20"/>
      <c r="X43" s="20"/>
      <c r="Y43" s="19"/>
      <c r="Z43" s="19"/>
      <c r="AA43" s="20"/>
      <c r="AB43" s="101"/>
      <c r="AC43" s="131" t="s">
        <v>136</v>
      </c>
      <c r="AD43" s="138"/>
      <c r="AE43" s="139"/>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c r="CG43" s="21"/>
      <c r="CH43" s="21"/>
      <c r="CI43" s="21"/>
      <c r="CJ43" s="21"/>
      <c r="CK43" s="21"/>
      <c r="CL43" s="21"/>
      <c r="CM43" s="21"/>
      <c r="CN43" s="21"/>
      <c r="CO43" s="21"/>
      <c r="CP43" s="21"/>
      <c r="CQ43" s="21"/>
      <c r="CR43" s="21"/>
      <c r="CS43" s="21"/>
      <c r="CT43" s="21"/>
      <c r="CU43" s="21"/>
      <c r="CV43" s="21"/>
      <c r="CW43" s="21"/>
      <c r="CX43" s="21"/>
      <c r="CY43" s="21"/>
      <c r="CZ43" s="21"/>
      <c r="DA43" s="21"/>
      <c r="DB43" s="21"/>
      <c r="DC43" s="21"/>
      <c r="DD43" s="21"/>
      <c r="DE43" s="21"/>
      <c r="DF43" s="21"/>
      <c r="DG43" s="21"/>
      <c r="DH43" s="21"/>
      <c r="DI43" s="21"/>
      <c r="DJ43" s="21"/>
      <c r="DK43" s="21"/>
      <c r="DL43" s="21"/>
      <c r="DM43" s="21"/>
      <c r="DN43" s="21"/>
      <c r="DO43" s="21"/>
      <c r="DP43" s="21"/>
      <c r="DQ43" s="21"/>
      <c r="DR43" s="21"/>
      <c r="DS43" s="21"/>
      <c r="DT43" s="21"/>
      <c r="DU43" s="21"/>
      <c r="DV43" s="21"/>
      <c r="DW43" s="21"/>
      <c r="DX43" s="21"/>
      <c r="DY43" s="21"/>
      <c r="DZ43" s="21"/>
      <c r="EA43" s="21"/>
      <c r="EB43" s="21"/>
      <c r="EC43" s="21"/>
      <c r="ED43" s="21"/>
      <c r="EE43" s="21"/>
      <c r="EF43" s="21"/>
      <c r="EG43" s="21"/>
      <c r="EH43" s="21"/>
      <c r="EI43" s="21"/>
      <c r="EJ43" s="21"/>
      <c r="EK43" s="21"/>
      <c r="EL43" s="21"/>
      <c r="EM43" s="21"/>
      <c r="EN43" s="21"/>
      <c r="EO43" s="21"/>
      <c r="EP43" s="21"/>
      <c r="EQ43" s="21"/>
      <c r="ER43" s="21"/>
      <c r="ES43" s="21"/>
      <c r="ET43" s="21"/>
      <c r="EU43" s="21"/>
      <c r="EV43" s="21"/>
      <c r="EW43" s="21"/>
      <c r="EX43" s="21"/>
      <c r="EY43" s="21"/>
      <c r="EZ43" s="21"/>
      <c r="FA43" s="21"/>
      <c r="FB43" s="21"/>
      <c r="FC43" s="21"/>
      <c r="FD43" s="21"/>
      <c r="FE43" s="21"/>
      <c r="FF43" s="21"/>
      <c r="FG43" s="21"/>
      <c r="FH43" s="21"/>
      <c r="FI43" s="21"/>
      <c r="FJ43" s="21"/>
      <c r="FK43" s="21"/>
      <c r="FL43" s="21"/>
      <c r="FM43" s="21"/>
      <c r="FN43" s="21"/>
      <c r="FO43" s="21"/>
      <c r="FP43" s="21"/>
      <c r="FQ43" s="21"/>
      <c r="FR43" s="21"/>
      <c r="FS43" s="21"/>
      <c r="FT43" s="21"/>
      <c r="FU43" s="21"/>
      <c r="FV43" s="21"/>
      <c r="FW43" s="21"/>
      <c r="FX43" s="21"/>
      <c r="FY43" s="21"/>
      <c r="FZ43" s="21"/>
      <c r="GA43" s="21"/>
      <c r="GB43" s="21"/>
      <c r="GC43" s="21"/>
      <c r="GD43" s="21"/>
      <c r="GE43" s="21"/>
      <c r="GF43" s="21"/>
      <c r="GG43" s="21"/>
      <c r="GH43" s="21"/>
      <c r="GI43" s="21"/>
      <c r="GJ43" s="21"/>
      <c r="GK43" s="21"/>
      <c r="GL43" s="21"/>
      <c r="GM43" s="21"/>
      <c r="GN43" s="21"/>
      <c r="GO43" s="21"/>
      <c r="GP43" s="21"/>
      <c r="GQ43" s="21"/>
      <c r="GR43" s="21"/>
      <c r="GS43" s="21"/>
      <c r="GT43" s="21"/>
      <c r="GU43" s="21"/>
      <c r="GV43" s="21"/>
      <c r="GW43" s="21"/>
      <c r="GX43" s="21"/>
      <c r="GY43" s="21"/>
      <c r="GZ43" s="21"/>
      <c r="HA43" s="21"/>
      <c r="HB43" s="21"/>
      <c r="HC43" s="21"/>
      <c r="HD43" s="21"/>
      <c r="HE43" s="21"/>
      <c r="HF43" s="21"/>
      <c r="HG43" s="21"/>
      <c r="HH43" s="21"/>
      <c r="HI43" s="21"/>
      <c r="HJ43" s="21"/>
      <c r="HK43" s="21"/>
      <c r="HL43" s="21"/>
      <c r="HM43" s="21"/>
      <c r="HN43" s="21"/>
      <c r="HO43" s="21"/>
      <c r="HP43" s="21"/>
      <c r="HQ43" s="21"/>
      <c r="HR43" s="21"/>
      <c r="HS43" s="21"/>
      <c r="HT43" s="21"/>
      <c r="HU43" s="21"/>
      <c r="HV43" s="21"/>
      <c r="HW43" s="21"/>
      <c r="HX43" s="21"/>
      <c r="HY43" s="21"/>
      <c r="HZ43" s="21"/>
      <c r="IA43" s="21"/>
      <c r="IB43" s="21"/>
      <c r="IC43" s="21"/>
      <c r="ID43" s="21"/>
      <c r="IE43" s="21"/>
      <c r="IF43" s="21"/>
      <c r="IG43" s="21"/>
      <c r="IH43" s="21"/>
      <c r="II43" s="21"/>
      <c r="IJ43" s="21"/>
      <c r="IK43" s="21"/>
      <c r="IL43" s="21"/>
      <c r="IM43" s="21"/>
      <c r="IN43" s="21"/>
    </row>
    <row r="44" spans="1:248" s="24" customFormat="1" ht="45" x14ac:dyDescent="0.2">
      <c r="A44" s="12" t="s">
        <v>137</v>
      </c>
      <c r="B44" s="13" t="s">
        <v>147</v>
      </c>
      <c r="C44" s="14" t="s">
        <v>148</v>
      </c>
      <c r="D44" s="14" t="s">
        <v>117</v>
      </c>
      <c r="E44" s="13" t="s">
        <v>149</v>
      </c>
      <c r="F44" s="60"/>
      <c r="G44" s="67">
        <v>2168.2823721676882</v>
      </c>
      <c r="H44" s="16"/>
      <c r="I44" s="68">
        <f t="shared" si="6"/>
        <v>2168.2823721676882</v>
      </c>
      <c r="J44" s="69"/>
      <c r="K44" s="18"/>
      <c r="L44" s="81">
        <f t="shared" si="18"/>
        <v>0</v>
      </c>
      <c r="M44" s="128">
        <f t="shared" si="7"/>
        <v>2168.2823721676882</v>
      </c>
      <c r="N44" s="69"/>
      <c r="O44" s="18"/>
      <c r="P44" s="81"/>
      <c r="Q44" s="99"/>
      <c r="R44" s="20"/>
      <c r="S44" s="20"/>
      <c r="T44" s="19"/>
      <c r="U44" s="19"/>
      <c r="V44" s="19"/>
      <c r="W44" s="19"/>
      <c r="X44" s="19"/>
      <c r="Y44" s="19"/>
      <c r="Z44" s="19"/>
      <c r="AA44" s="19"/>
      <c r="AB44" s="100"/>
      <c r="AC44" s="131" t="s">
        <v>150</v>
      </c>
      <c r="AD44" s="138"/>
      <c r="AE44" s="139"/>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I44" s="21"/>
      <c r="BJ44" s="21"/>
      <c r="BK44" s="21"/>
      <c r="BL44" s="21"/>
      <c r="BM44" s="21"/>
      <c r="BN44" s="21"/>
      <c r="BO44" s="21"/>
      <c r="BP44" s="21"/>
      <c r="BQ44" s="21"/>
      <c r="BR44" s="21"/>
      <c r="BS44" s="21"/>
      <c r="BT44" s="21"/>
      <c r="BU44" s="21"/>
      <c r="BV44" s="21"/>
      <c r="BW44" s="21"/>
      <c r="BX44" s="21"/>
      <c r="BY44" s="21"/>
      <c r="BZ44" s="21"/>
      <c r="CA44" s="21"/>
      <c r="CB44" s="21"/>
      <c r="CC44" s="21"/>
      <c r="CD44" s="21"/>
      <c r="CE44" s="21"/>
      <c r="CF44" s="21"/>
      <c r="CG44" s="21"/>
      <c r="CH44" s="21"/>
      <c r="CI44" s="21"/>
      <c r="CJ44" s="21"/>
      <c r="CK44" s="21"/>
      <c r="CL44" s="21"/>
      <c r="CM44" s="21"/>
      <c r="CN44" s="21"/>
      <c r="CO44" s="21"/>
      <c r="CP44" s="21"/>
      <c r="CQ44" s="21"/>
      <c r="CR44" s="21"/>
      <c r="CS44" s="21"/>
      <c r="CT44" s="21"/>
      <c r="CU44" s="21"/>
      <c r="CV44" s="21"/>
      <c r="CW44" s="21"/>
      <c r="CX44" s="21"/>
      <c r="CY44" s="21"/>
      <c r="CZ44" s="21"/>
      <c r="DA44" s="21"/>
      <c r="DB44" s="21"/>
      <c r="DC44" s="21"/>
      <c r="DD44" s="21"/>
      <c r="DE44" s="21"/>
      <c r="DF44" s="21"/>
      <c r="DG44" s="21"/>
      <c r="DH44" s="21"/>
      <c r="DI44" s="21"/>
      <c r="DJ44" s="21"/>
      <c r="DK44" s="21"/>
      <c r="DL44" s="21"/>
      <c r="DM44" s="21"/>
      <c r="DN44" s="21"/>
      <c r="DO44" s="21"/>
      <c r="DP44" s="21"/>
      <c r="DQ44" s="21"/>
      <c r="DR44" s="21"/>
      <c r="DS44" s="21"/>
      <c r="DT44" s="21"/>
      <c r="DU44" s="21"/>
      <c r="DV44" s="21"/>
      <c r="DW44" s="21"/>
      <c r="DX44" s="21"/>
      <c r="DY44" s="21"/>
      <c r="DZ44" s="21"/>
      <c r="EA44" s="21"/>
      <c r="EB44" s="21"/>
      <c r="EC44" s="21"/>
      <c r="ED44" s="21"/>
      <c r="EE44" s="21"/>
      <c r="EF44" s="21"/>
      <c r="EG44" s="21"/>
      <c r="EH44" s="21"/>
      <c r="EI44" s="21"/>
      <c r="EJ44" s="21"/>
      <c r="EK44" s="21"/>
      <c r="EL44" s="21"/>
      <c r="EM44" s="21"/>
      <c r="EN44" s="21"/>
      <c r="EO44" s="21"/>
      <c r="EP44" s="21"/>
      <c r="EQ44" s="21"/>
      <c r="ER44" s="21"/>
      <c r="ES44" s="21"/>
      <c r="ET44" s="21"/>
      <c r="EU44" s="21"/>
      <c r="EV44" s="21"/>
      <c r="EW44" s="21"/>
      <c r="EX44" s="21"/>
      <c r="EY44" s="21"/>
      <c r="EZ44" s="21"/>
      <c r="FA44" s="21"/>
      <c r="FB44" s="21"/>
      <c r="FC44" s="21"/>
      <c r="FD44" s="21"/>
      <c r="FE44" s="21"/>
      <c r="FF44" s="21"/>
      <c r="FG44" s="21"/>
      <c r="FH44" s="21"/>
      <c r="FI44" s="21"/>
      <c r="FJ44" s="21"/>
      <c r="FK44" s="21"/>
      <c r="FL44" s="21"/>
      <c r="FM44" s="21"/>
      <c r="FN44" s="21"/>
      <c r="FO44" s="21"/>
      <c r="FP44" s="21"/>
      <c r="FQ44" s="21"/>
      <c r="FR44" s="21"/>
      <c r="FS44" s="21"/>
      <c r="FT44" s="21"/>
      <c r="FU44" s="21"/>
      <c r="FV44" s="21"/>
      <c r="FW44" s="21"/>
      <c r="FX44" s="21"/>
      <c r="FY44" s="21"/>
      <c r="FZ44" s="21"/>
      <c r="GA44" s="21"/>
      <c r="GB44" s="21"/>
      <c r="GC44" s="21"/>
      <c r="GD44" s="21"/>
      <c r="GE44" s="21"/>
      <c r="GF44" s="21"/>
      <c r="GG44" s="21"/>
      <c r="GH44" s="21"/>
      <c r="GI44" s="21"/>
      <c r="GJ44" s="21"/>
      <c r="GK44" s="21"/>
      <c r="GL44" s="21"/>
      <c r="GM44" s="21"/>
      <c r="GN44" s="21"/>
      <c r="GO44" s="21"/>
      <c r="GP44" s="21"/>
      <c r="GQ44" s="21"/>
      <c r="GR44" s="21"/>
      <c r="GS44" s="21"/>
      <c r="GT44" s="21"/>
      <c r="GU44" s="21"/>
      <c r="GV44" s="21"/>
      <c r="GW44" s="21"/>
      <c r="GX44" s="21"/>
      <c r="GY44" s="21"/>
      <c r="GZ44" s="21"/>
      <c r="HA44" s="21"/>
      <c r="HB44" s="21"/>
      <c r="HC44" s="21"/>
      <c r="HD44" s="21"/>
      <c r="HE44" s="21"/>
      <c r="HF44" s="21"/>
      <c r="HG44" s="21"/>
      <c r="HH44" s="21"/>
      <c r="HI44" s="21"/>
      <c r="HJ44" s="21"/>
      <c r="HK44" s="21"/>
      <c r="HL44" s="21"/>
      <c r="HM44" s="21"/>
      <c r="HN44" s="21"/>
      <c r="HO44" s="21"/>
      <c r="HP44" s="21"/>
      <c r="HQ44" s="21"/>
      <c r="HR44" s="21"/>
      <c r="HS44" s="21"/>
      <c r="HT44" s="21"/>
      <c r="HU44" s="21"/>
      <c r="HV44" s="21"/>
      <c r="HW44" s="21"/>
      <c r="HX44" s="21"/>
      <c r="HY44" s="21"/>
      <c r="HZ44" s="21"/>
      <c r="IA44" s="21"/>
      <c r="IB44" s="21"/>
      <c r="IC44" s="21"/>
      <c r="ID44" s="21"/>
      <c r="IE44" s="21"/>
      <c r="IF44" s="21"/>
      <c r="IG44" s="21"/>
      <c r="IH44" s="21"/>
      <c r="II44" s="21"/>
      <c r="IJ44" s="21"/>
      <c r="IK44" s="21"/>
      <c r="IL44" s="21"/>
      <c r="IM44" s="21"/>
      <c r="IN44" s="21"/>
    </row>
    <row r="45" spans="1:248" s="24" customFormat="1" ht="45" x14ac:dyDescent="0.2">
      <c r="A45" s="12" t="s">
        <v>52</v>
      </c>
      <c r="B45" s="13" t="s">
        <v>151</v>
      </c>
      <c r="C45" s="14" t="s">
        <v>152</v>
      </c>
      <c r="D45" s="22"/>
      <c r="E45" s="13" t="s">
        <v>153</v>
      </c>
      <c r="F45" s="60"/>
      <c r="G45" s="75">
        <v>7228.4463768204323</v>
      </c>
      <c r="H45" s="16">
        <v>7228</v>
      </c>
      <c r="I45" s="68">
        <f t="shared" si="6"/>
        <v>0.44637682043230598</v>
      </c>
      <c r="J45" s="69"/>
      <c r="K45" s="18">
        <v>10000</v>
      </c>
      <c r="L45" s="81">
        <f t="shared" si="18"/>
        <v>10000</v>
      </c>
      <c r="M45" s="128">
        <f t="shared" si="7"/>
        <v>10000.446376820433</v>
      </c>
      <c r="N45" s="69"/>
      <c r="O45" s="18"/>
      <c r="P45" s="81"/>
      <c r="Q45" s="102"/>
      <c r="R45" s="20"/>
      <c r="S45" s="20"/>
      <c r="T45" s="20"/>
      <c r="U45" s="20"/>
      <c r="V45" s="20"/>
      <c r="W45" s="20"/>
      <c r="X45" s="20"/>
      <c r="Y45" s="20"/>
      <c r="Z45" s="20"/>
      <c r="AA45" s="20"/>
      <c r="AB45" s="101"/>
      <c r="AC45" s="131" t="s">
        <v>136</v>
      </c>
      <c r="AD45" s="138"/>
      <c r="AE45" s="139"/>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1"/>
      <c r="BJ45" s="21"/>
      <c r="BK45" s="21"/>
      <c r="BL45" s="21"/>
      <c r="BM45" s="21"/>
      <c r="BN45" s="21"/>
      <c r="BO45" s="21"/>
      <c r="BP45" s="21"/>
      <c r="BQ45" s="21"/>
      <c r="BR45" s="21"/>
      <c r="BS45" s="21"/>
      <c r="BT45" s="21"/>
      <c r="BU45" s="21"/>
      <c r="BV45" s="21"/>
      <c r="BW45" s="21"/>
      <c r="BX45" s="21"/>
      <c r="BY45" s="21"/>
      <c r="BZ45" s="21"/>
      <c r="CA45" s="21"/>
      <c r="CB45" s="21"/>
      <c r="CC45" s="21"/>
      <c r="CD45" s="21"/>
      <c r="CE45" s="21"/>
      <c r="CF45" s="21"/>
      <c r="CG45" s="21"/>
      <c r="CH45" s="21"/>
      <c r="CI45" s="21"/>
      <c r="CJ45" s="21"/>
      <c r="CK45" s="21"/>
      <c r="CL45" s="21"/>
      <c r="CM45" s="21"/>
      <c r="CN45" s="21"/>
      <c r="CO45" s="21"/>
      <c r="CP45" s="21"/>
      <c r="CQ45" s="21"/>
      <c r="CR45" s="21"/>
      <c r="CS45" s="21"/>
      <c r="CT45" s="21"/>
      <c r="CU45" s="21"/>
      <c r="CV45" s="21"/>
      <c r="CW45" s="21"/>
      <c r="CX45" s="21"/>
      <c r="CY45" s="21"/>
      <c r="CZ45" s="21"/>
      <c r="DA45" s="21"/>
      <c r="DB45" s="21"/>
      <c r="DC45" s="21"/>
      <c r="DD45" s="21"/>
      <c r="DE45" s="21"/>
      <c r="DF45" s="21"/>
      <c r="DG45" s="21"/>
      <c r="DH45" s="21"/>
      <c r="DI45" s="21"/>
      <c r="DJ45" s="21"/>
      <c r="DK45" s="21"/>
      <c r="DL45" s="21"/>
      <c r="DM45" s="21"/>
      <c r="DN45" s="21"/>
      <c r="DO45" s="21"/>
      <c r="DP45" s="21"/>
      <c r="DQ45" s="21"/>
      <c r="DR45" s="21"/>
      <c r="DS45" s="21"/>
      <c r="DT45" s="21"/>
      <c r="DU45" s="21"/>
      <c r="DV45" s="21"/>
      <c r="DW45" s="21"/>
      <c r="DX45" s="21"/>
      <c r="DY45" s="21"/>
      <c r="DZ45" s="21"/>
      <c r="EA45" s="21"/>
      <c r="EB45" s="21"/>
      <c r="EC45" s="21"/>
      <c r="ED45" s="21"/>
      <c r="EE45" s="21"/>
      <c r="EF45" s="21"/>
      <c r="EG45" s="21"/>
      <c r="EH45" s="21"/>
      <c r="EI45" s="21"/>
      <c r="EJ45" s="21"/>
      <c r="EK45" s="21"/>
      <c r="EL45" s="21"/>
      <c r="EM45" s="21"/>
      <c r="EN45" s="21"/>
      <c r="EO45" s="21"/>
      <c r="EP45" s="21"/>
      <c r="EQ45" s="21"/>
      <c r="ER45" s="21"/>
      <c r="ES45" s="21"/>
      <c r="ET45" s="21"/>
      <c r="EU45" s="21"/>
      <c r="EV45" s="21"/>
      <c r="EW45" s="21"/>
      <c r="EX45" s="21"/>
      <c r="EY45" s="21"/>
      <c r="EZ45" s="21"/>
      <c r="FA45" s="21"/>
      <c r="FB45" s="21"/>
      <c r="FC45" s="21"/>
      <c r="FD45" s="21"/>
      <c r="FE45" s="21"/>
      <c r="FF45" s="21"/>
      <c r="FG45" s="21"/>
      <c r="FH45" s="21"/>
      <c r="FI45" s="21"/>
      <c r="FJ45" s="21"/>
      <c r="FK45" s="21"/>
      <c r="FL45" s="21"/>
      <c r="FM45" s="21"/>
      <c r="FN45" s="21"/>
      <c r="FO45" s="21"/>
      <c r="FP45" s="21"/>
      <c r="FQ45" s="21"/>
      <c r="FR45" s="21"/>
      <c r="FS45" s="21"/>
      <c r="FT45" s="21"/>
      <c r="FU45" s="21"/>
      <c r="FV45" s="21"/>
      <c r="FW45" s="21"/>
      <c r="FX45" s="21"/>
      <c r="FY45" s="21"/>
      <c r="FZ45" s="21"/>
      <c r="GA45" s="21"/>
      <c r="GB45" s="21"/>
      <c r="GC45" s="21"/>
      <c r="GD45" s="21"/>
      <c r="GE45" s="21"/>
      <c r="GF45" s="21"/>
      <c r="GG45" s="21"/>
      <c r="GH45" s="21"/>
      <c r="GI45" s="21"/>
      <c r="GJ45" s="21"/>
      <c r="GK45" s="21"/>
      <c r="GL45" s="21"/>
      <c r="GM45" s="21"/>
      <c r="GN45" s="21"/>
      <c r="GO45" s="21"/>
      <c r="GP45" s="21"/>
      <c r="GQ45" s="21"/>
      <c r="GR45" s="21"/>
      <c r="GS45" s="21"/>
      <c r="GT45" s="21"/>
      <c r="GU45" s="21"/>
      <c r="GV45" s="21"/>
      <c r="GW45" s="21"/>
      <c r="GX45" s="21"/>
      <c r="GY45" s="21"/>
      <c r="GZ45" s="21"/>
      <c r="HA45" s="21"/>
      <c r="HB45" s="21"/>
      <c r="HC45" s="21"/>
      <c r="HD45" s="21"/>
      <c r="HE45" s="21"/>
      <c r="HF45" s="21"/>
      <c r="HG45" s="21"/>
      <c r="HH45" s="21"/>
      <c r="HI45" s="21"/>
      <c r="HJ45" s="21"/>
      <c r="HK45" s="21"/>
      <c r="HL45" s="21"/>
      <c r="HM45" s="21"/>
      <c r="HN45" s="21"/>
      <c r="HO45" s="21"/>
      <c r="HP45" s="21"/>
      <c r="HQ45" s="21"/>
      <c r="HR45" s="21"/>
      <c r="HS45" s="21"/>
      <c r="HT45" s="21"/>
      <c r="HU45" s="21"/>
      <c r="HV45" s="21"/>
      <c r="HW45" s="21"/>
      <c r="HX45" s="21"/>
      <c r="HY45" s="21"/>
      <c r="HZ45" s="21"/>
      <c r="IA45" s="21"/>
      <c r="IB45" s="21"/>
      <c r="IC45" s="21"/>
      <c r="ID45" s="21"/>
      <c r="IE45" s="21"/>
      <c r="IF45" s="21"/>
      <c r="IG45" s="21"/>
      <c r="IH45" s="21"/>
      <c r="II45" s="21"/>
      <c r="IJ45" s="21"/>
      <c r="IK45" s="21"/>
      <c r="IL45" s="21"/>
      <c r="IM45" s="21"/>
      <c r="IN45" s="21"/>
    </row>
    <row r="46" spans="1:248" s="24" customFormat="1" ht="30" x14ac:dyDescent="0.2">
      <c r="A46" s="12" t="s">
        <v>59</v>
      </c>
      <c r="B46" s="13" t="s">
        <v>154</v>
      </c>
      <c r="C46" s="14" t="s">
        <v>155</v>
      </c>
      <c r="D46" s="14" t="s">
        <v>156</v>
      </c>
      <c r="E46" s="13" t="s">
        <v>157</v>
      </c>
      <c r="F46" s="60"/>
      <c r="G46" s="67">
        <v>1257.70439220864</v>
      </c>
      <c r="H46" s="16">
        <v>1258</v>
      </c>
      <c r="I46" s="68">
        <f t="shared" si="6"/>
        <v>-0.29560779135999837</v>
      </c>
      <c r="J46" s="69"/>
      <c r="K46" s="18"/>
      <c r="L46" s="81">
        <f t="shared" si="18"/>
        <v>0</v>
      </c>
      <c r="M46" s="128">
        <f t="shared" si="7"/>
        <v>-0.29560779135999837</v>
      </c>
      <c r="N46" s="69"/>
      <c r="O46" s="18"/>
      <c r="P46" s="81"/>
      <c r="Q46" s="99"/>
      <c r="R46" s="19"/>
      <c r="S46" s="19"/>
      <c r="T46" s="19"/>
      <c r="U46" s="19"/>
      <c r="V46" s="19"/>
      <c r="W46" s="19"/>
      <c r="X46" s="19"/>
      <c r="Y46" s="19"/>
      <c r="Z46" s="19"/>
      <c r="AA46" s="19"/>
      <c r="AB46" s="100"/>
      <c r="AC46" s="131" t="s">
        <v>158</v>
      </c>
      <c r="AD46" s="138"/>
      <c r="AE46" s="139"/>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1"/>
      <c r="BH46" s="21"/>
      <c r="BI46" s="21"/>
      <c r="BJ46" s="21"/>
      <c r="BK46" s="21"/>
      <c r="BL46" s="21"/>
      <c r="BM46" s="21"/>
      <c r="BN46" s="21"/>
      <c r="BO46" s="21"/>
      <c r="BP46" s="21"/>
      <c r="BQ46" s="21"/>
      <c r="BR46" s="21"/>
      <c r="BS46" s="21"/>
      <c r="BT46" s="21"/>
      <c r="BU46" s="21"/>
      <c r="BV46" s="21"/>
      <c r="BW46" s="21"/>
      <c r="BX46" s="21"/>
      <c r="BY46" s="21"/>
      <c r="BZ46" s="21"/>
      <c r="CA46" s="21"/>
      <c r="CB46" s="21"/>
      <c r="CC46" s="21"/>
      <c r="CD46" s="21"/>
      <c r="CE46" s="21"/>
      <c r="CF46" s="21"/>
      <c r="CG46" s="21"/>
      <c r="CH46" s="21"/>
      <c r="CI46" s="21"/>
      <c r="CJ46" s="21"/>
      <c r="CK46" s="21"/>
      <c r="CL46" s="21"/>
      <c r="CM46" s="21"/>
      <c r="CN46" s="21"/>
      <c r="CO46" s="21"/>
      <c r="CP46" s="21"/>
      <c r="CQ46" s="21"/>
      <c r="CR46" s="21"/>
      <c r="CS46" s="21"/>
      <c r="CT46" s="21"/>
      <c r="CU46" s="21"/>
      <c r="CV46" s="21"/>
      <c r="CW46" s="21"/>
      <c r="CX46" s="21"/>
      <c r="CY46" s="21"/>
      <c r="CZ46" s="21"/>
      <c r="DA46" s="21"/>
      <c r="DB46" s="21"/>
      <c r="DC46" s="21"/>
      <c r="DD46" s="21"/>
      <c r="DE46" s="21"/>
      <c r="DF46" s="21"/>
      <c r="DG46" s="21"/>
      <c r="DH46" s="21"/>
      <c r="DI46" s="21"/>
      <c r="DJ46" s="21"/>
      <c r="DK46" s="21"/>
      <c r="DL46" s="21"/>
      <c r="DM46" s="21"/>
      <c r="DN46" s="21"/>
      <c r="DO46" s="21"/>
      <c r="DP46" s="21"/>
      <c r="DQ46" s="21"/>
      <c r="DR46" s="21"/>
      <c r="DS46" s="21"/>
      <c r="DT46" s="21"/>
      <c r="DU46" s="21"/>
      <c r="DV46" s="21"/>
      <c r="DW46" s="21"/>
      <c r="DX46" s="21"/>
      <c r="DY46" s="21"/>
      <c r="DZ46" s="21"/>
      <c r="EA46" s="21"/>
      <c r="EB46" s="21"/>
      <c r="EC46" s="21"/>
      <c r="ED46" s="21"/>
      <c r="EE46" s="21"/>
      <c r="EF46" s="21"/>
      <c r="EG46" s="21"/>
      <c r="EH46" s="21"/>
      <c r="EI46" s="21"/>
      <c r="EJ46" s="21"/>
      <c r="EK46" s="21"/>
      <c r="EL46" s="21"/>
      <c r="EM46" s="21"/>
      <c r="EN46" s="21"/>
      <c r="EO46" s="21"/>
      <c r="EP46" s="21"/>
      <c r="EQ46" s="21"/>
      <c r="ER46" s="21"/>
      <c r="ES46" s="21"/>
      <c r="ET46" s="21"/>
      <c r="EU46" s="21"/>
      <c r="EV46" s="21"/>
      <c r="EW46" s="21"/>
      <c r="EX46" s="21"/>
      <c r="EY46" s="21"/>
      <c r="EZ46" s="21"/>
      <c r="FA46" s="21"/>
      <c r="FB46" s="21"/>
      <c r="FC46" s="21"/>
      <c r="FD46" s="21"/>
      <c r="FE46" s="21"/>
      <c r="FF46" s="21"/>
      <c r="FG46" s="21"/>
      <c r="FH46" s="21"/>
      <c r="FI46" s="21"/>
      <c r="FJ46" s="21"/>
      <c r="FK46" s="21"/>
      <c r="FL46" s="21"/>
      <c r="FM46" s="21"/>
      <c r="FN46" s="21"/>
      <c r="FO46" s="21"/>
      <c r="FP46" s="21"/>
      <c r="FQ46" s="21"/>
      <c r="FR46" s="21"/>
      <c r="FS46" s="21"/>
      <c r="FT46" s="21"/>
      <c r="FU46" s="21"/>
      <c r="FV46" s="21"/>
      <c r="FW46" s="21"/>
      <c r="FX46" s="21"/>
      <c r="FY46" s="21"/>
      <c r="FZ46" s="21"/>
      <c r="GA46" s="21"/>
      <c r="GB46" s="21"/>
      <c r="GC46" s="21"/>
      <c r="GD46" s="21"/>
      <c r="GE46" s="21"/>
      <c r="GF46" s="21"/>
      <c r="GG46" s="21"/>
      <c r="GH46" s="21"/>
      <c r="GI46" s="21"/>
      <c r="GJ46" s="21"/>
      <c r="GK46" s="21"/>
      <c r="GL46" s="21"/>
      <c r="GM46" s="21"/>
      <c r="GN46" s="21"/>
      <c r="GO46" s="21"/>
      <c r="GP46" s="21"/>
      <c r="GQ46" s="21"/>
      <c r="GR46" s="21"/>
      <c r="GS46" s="21"/>
      <c r="GT46" s="21"/>
      <c r="GU46" s="21"/>
      <c r="GV46" s="21"/>
      <c r="GW46" s="21"/>
      <c r="GX46" s="21"/>
      <c r="GY46" s="21"/>
      <c r="GZ46" s="21"/>
      <c r="HA46" s="21"/>
      <c r="HB46" s="21"/>
      <c r="HC46" s="21"/>
      <c r="HD46" s="21"/>
      <c r="HE46" s="21"/>
      <c r="HF46" s="21"/>
      <c r="HG46" s="21"/>
      <c r="HH46" s="21"/>
      <c r="HI46" s="21"/>
      <c r="HJ46" s="21"/>
      <c r="HK46" s="21"/>
      <c r="HL46" s="21"/>
      <c r="HM46" s="21"/>
      <c r="HN46" s="21"/>
      <c r="HO46" s="21"/>
      <c r="HP46" s="21"/>
      <c r="HQ46" s="21"/>
      <c r="HR46" s="21"/>
      <c r="HS46" s="21"/>
      <c r="HT46" s="21"/>
      <c r="HU46" s="21"/>
      <c r="HV46" s="21"/>
      <c r="HW46" s="21"/>
      <c r="HX46" s="21"/>
      <c r="HY46" s="21"/>
      <c r="HZ46" s="21"/>
      <c r="IA46" s="21"/>
      <c r="IB46" s="21"/>
      <c r="IC46" s="21"/>
      <c r="ID46" s="21"/>
      <c r="IE46" s="21"/>
      <c r="IF46" s="21"/>
      <c r="IG46" s="21"/>
      <c r="IH46" s="21"/>
      <c r="II46" s="21"/>
      <c r="IJ46" s="21"/>
      <c r="IK46" s="21"/>
      <c r="IL46" s="21"/>
      <c r="IM46" s="21"/>
      <c r="IN46" s="21"/>
    </row>
    <row r="47" spans="1:248" s="24" customFormat="1" ht="60" x14ac:dyDescent="0.2">
      <c r="A47" s="12" t="s">
        <v>62</v>
      </c>
      <c r="B47" s="13" t="s">
        <v>159</v>
      </c>
      <c r="C47" s="14" t="s">
        <v>160</v>
      </c>
      <c r="D47" s="14" t="s">
        <v>117</v>
      </c>
      <c r="E47" s="13" t="s">
        <v>161</v>
      </c>
      <c r="F47" s="60"/>
      <c r="G47" s="69">
        <v>3049</v>
      </c>
      <c r="H47" s="16"/>
      <c r="I47" s="68">
        <f t="shared" si="6"/>
        <v>3049</v>
      </c>
      <c r="J47" s="76"/>
      <c r="K47" s="18"/>
      <c r="L47" s="81"/>
      <c r="M47" s="128">
        <f t="shared" si="7"/>
        <v>3049</v>
      </c>
      <c r="N47" s="69"/>
      <c r="O47" s="18"/>
      <c r="P47" s="81"/>
      <c r="Q47" s="99"/>
      <c r="R47" s="19"/>
      <c r="S47" s="19"/>
      <c r="T47" s="19"/>
      <c r="U47" s="19"/>
      <c r="V47" s="19"/>
      <c r="W47" s="19"/>
      <c r="X47" s="19"/>
      <c r="Y47" s="19"/>
      <c r="Z47" s="19"/>
      <c r="AA47" s="19"/>
      <c r="AB47" s="100"/>
      <c r="AC47" s="131" t="s">
        <v>162</v>
      </c>
      <c r="AD47" s="138"/>
      <c r="AE47" s="139"/>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c r="BE47" s="21"/>
      <c r="BF47" s="21"/>
      <c r="BG47" s="21"/>
      <c r="BH47" s="21"/>
      <c r="BI47" s="21"/>
      <c r="BJ47" s="21"/>
      <c r="BK47" s="21"/>
      <c r="BL47" s="21"/>
      <c r="BM47" s="21"/>
      <c r="BN47" s="21"/>
      <c r="BO47" s="21"/>
      <c r="BP47" s="21"/>
      <c r="BQ47" s="21"/>
      <c r="BR47" s="21"/>
      <c r="BS47" s="21"/>
      <c r="BT47" s="21"/>
      <c r="BU47" s="21"/>
      <c r="BV47" s="21"/>
      <c r="BW47" s="21"/>
      <c r="BX47" s="21"/>
      <c r="BY47" s="21"/>
      <c r="BZ47" s="21"/>
      <c r="CA47" s="21"/>
      <c r="CB47" s="21"/>
      <c r="CC47" s="21"/>
      <c r="CD47" s="21"/>
      <c r="CE47" s="21"/>
      <c r="CF47" s="21"/>
      <c r="CG47" s="21"/>
      <c r="CH47" s="21"/>
      <c r="CI47" s="21"/>
      <c r="CJ47" s="21"/>
      <c r="CK47" s="21"/>
      <c r="CL47" s="21"/>
      <c r="CM47" s="21"/>
      <c r="CN47" s="21"/>
      <c r="CO47" s="21"/>
      <c r="CP47" s="21"/>
      <c r="CQ47" s="21"/>
      <c r="CR47" s="21"/>
      <c r="CS47" s="21"/>
      <c r="CT47" s="21"/>
      <c r="CU47" s="21"/>
      <c r="CV47" s="21"/>
      <c r="CW47" s="21"/>
      <c r="CX47" s="21"/>
      <c r="CY47" s="21"/>
      <c r="CZ47" s="21"/>
      <c r="DA47" s="21"/>
      <c r="DB47" s="21"/>
      <c r="DC47" s="21"/>
      <c r="DD47" s="21"/>
      <c r="DE47" s="21"/>
      <c r="DF47" s="21"/>
      <c r="DG47" s="21"/>
      <c r="DH47" s="21"/>
      <c r="DI47" s="21"/>
      <c r="DJ47" s="21"/>
      <c r="DK47" s="21"/>
      <c r="DL47" s="21"/>
      <c r="DM47" s="21"/>
      <c r="DN47" s="21"/>
      <c r="DO47" s="21"/>
      <c r="DP47" s="21"/>
      <c r="DQ47" s="21"/>
      <c r="DR47" s="21"/>
      <c r="DS47" s="21"/>
      <c r="DT47" s="21"/>
      <c r="DU47" s="21"/>
      <c r="DV47" s="21"/>
      <c r="DW47" s="21"/>
      <c r="DX47" s="21"/>
      <c r="DY47" s="21"/>
      <c r="DZ47" s="21"/>
      <c r="EA47" s="21"/>
      <c r="EB47" s="21"/>
      <c r="EC47" s="21"/>
      <c r="ED47" s="21"/>
      <c r="EE47" s="21"/>
      <c r="EF47" s="21"/>
      <c r="EG47" s="21"/>
      <c r="EH47" s="21"/>
      <c r="EI47" s="21"/>
      <c r="EJ47" s="21"/>
      <c r="EK47" s="21"/>
      <c r="EL47" s="21"/>
      <c r="EM47" s="21"/>
      <c r="EN47" s="21"/>
      <c r="EO47" s="21"/>
      <c r="EP47" s="21"/>
      <c r="EQ47" s="21"/>
      <c r="ER47" s="21"/>
      <c r="ES47" s="21"/>
      <c r="ET47" s="21"/>
      <c r="EU47" s="21"/>
      <c r="EV47" s="21"/>
      <c r="EW47" s="21"/>
      <c r="EX47" s="21"/>
      <c r="EY47" s="21"/>
      <c r="EZ47" s="21"/>
      <c r="FA47" s="21"/>
      <c r="FB47" s="21"/>
      <c r="FC47" s="21"/>
      <c r="FD47" s="21"/>
      <c r="FE47" s="21"/>
      <c r="FF47" s="21"/>
      <c r="FG47" s="21"/>
      <c r="FH47" s="21"/>
      <c r="FI47" s="21"/>
      <c r="FJ47" s="21"/>
      <c r="FK47" s="21"/>
      <c r="FL47" s="21"/>
      <c r="FM47" s="21"/>
      <c r="FN47" s="21"/>
      <c r="FO47" s="21"/>
      <c r="FP47" s="21"/>
      <c r="FQ47" s="21"/>
      <c r="FR47" s="21"/>
      <c r="FS47" s="21"/>
      <c r="FT47" s="21"/>
      <c r="FU47" s="21"/>
      <c r="FV47" s="21"/>
      <c r="FW47" s="21"/>
      <c r="FX47" s="21"/>
      <c r="FY47" s="21"/>
      <c r="FZ47" s="21"/>
      <c r="GA47" s="21"/>
      <c r="GB47" s="21"/>
      <c r="GC47" s="21"/>
      <c r="GD47" s="21"/>
      <c r="GE47" s="21"/>
      <c r="GF47" s="21"/>
      <c r="GG47" s="21"/>
      <c r="GH47" s="21"/>
      <c r="GI47" s="21"/>
      <c r="GJ47" s="21"/>
      <c r="GK47" s="21"/>
      <c r="GL47" s="21"/>
      <c r="GM47" s="21"/>
      <c r="GN47" s="21"/>
      <c r="GO47" s="21"/>
      <c r="GP47" s="21"/>
      <c r="GQ47" s="21"/>
      <c r="GR47" s="21"/>
      <c r="GS47" s="21"/>
      <c r="GT47" s="21"/>
      <c r="GU47" s="21"/>
      <c r="GV47" s="21"/>
      <c r="GW47" s="21"/>
      <c r="GX47" s="21"/>
      <c r="GY47" s="21"/>
      <c r="GZ47" s="21"/>
      <c r="HA47" s="21"/>
      <c r="HB47" s="21"/>
      <c r="HC47" s="21"/>
      <c r="HD47" s="21"/>
      <c r="HE47" s="21"/>
      <c r="HF47" s="21"/>
      <c r="HG47" s="21"/>
      <c r="HH47" s="21"/>
      <c r="HI47" s="21"/>
      <c r="HJ47" s="21"/>
      <c r="HK47" s="21"/>
      <c r="HL47" s="21"/>
      <c r="HM47" s="21"/>
      <c r="HN47" s="21"/>
      <c r="HO47" s="21"/>
      <c r="HP47" s="21"/>
      <c r="HQ47" s="21"/>
      <c r="HR47" s="21"/>
      <c r="HS47" s="21"/>
      <c r="HT47" s="21"/>
      <c r="HU47" s="21"/>
      <c r="HV47" s="21"/>
      <c r="HW47" s="21"/>
      <c r="HX47" s="21"/>
      <c r="HY47" s="21"/>
      <c r="HZ47" s="21"/>
      <c r="IA47" s="21"/>
      <c r="IB47" s="21"/>
      <c r="IC47" s="21"/>
      <c r="ID47" s="21"/>
      <c r="IE47" s="21"/>
      <c r="IF47" s="21"/>
      <c r="IG47" s="21"/>
      <c r="IH47" s="21"/>
      <c r="II47" s="21"/>
      <c r="IJ47" s="21"/>
      <c r="IK47" s="21"/>
      <c r="IL47" s="21"/>
      <c r="IM47" s="21"/>
      <c r="IN47" s="21"/>
    </row>
    <row r="48" spans="1:248" s="24" customFormat="1" ht="45" x14ac:dyDescent="0.2">
      <c r="A48" s="12" t="s">
        <v>67</v>
      </c>
      <c r="B48" s="13" t="s">
        <v>164</v>
      </c>
      <c r="C48" s="14" t="s">
        <v>165</v>
      </c>
      <c r="D48" s="14" t="s">
        <v>117</v>
      </c>
      <c r="E48" s="13" t="s">
        <v>166</v>
      </c>
      <c r="F48" s="60"/>
      <c r="G48" s="67">
        <v>2286.7352585611561</v>
      </c>
      <c r="H48" s="16"/>
      <c r="I48" s="68">
        <f t="shared" si="6"/>
        <v>2286.7352585611561</v>
      </c>
      <c r="J48" s="69"/>
      <c r="K48" s="18"/>
      <c r="L48" s="81">
        <f t="shared" ref="L48:L54" si="19">J48+K48</f>
        <v>0</v>
      </c>
      <c r="M48" s="128">
        <f t="shared" si="7"/>
        <v>2286.7352585611561</v>
      </c>
      <c r="N48" s="69"/>
      <c r="O48" s="18"/>
      <c r="P48" s="81"/>
      <c r="Q48" s="99"/>
      <c r="R48" s="19"/>
      <c r="S48" s="19"/>
      <c r="T48" s="19"/>
      <c r="U48" s="19"/>
      <c r="V48" s="19"/>
      <c r="W48" s="19"/>
      <c r="X48" s="19"/>
      <c r="Y48" s="19"/>
      <c r="Z48" s="19"/>
      <c r="AA48" s="19"/>
      <c r="AB48" s="100"/>
      <c r="AC48" s="131" t="s">
        <v>58</v>
      </c>
      <c r="AD48" s="138"/>
      <c r="AE48" s="139"/>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c r="BE48" s="21"/>
      <c r="BF48" s="21"/>
      <c r="BG48" s="21"/>
      <c r="BH48" s="21"/>
      <c r="BI48" s="21"/>
      <c r="BJ48" s="21"/>
      <c r="BK48" s="21"/>
      <c r="BL48" s="21"/>
      <c r="BM48" s="21"/>
      <c r="BN48" s="21"/>
      <c r="BO48" s="21"/>
      <c r="BP48" s="21"/>
      <c r="BQ48" s="21"/>
      <c r="BR48" s="21"/>
      <c r="BS48" s="21"/>
      <c r="BT48" s="21"/>
      <c r="BU48" s="21"/>
      <c r="BV48" s="21"/>
      <c r="BW48" s="21"/>
      <c r="BX48" s="21"/>
      <c r="BY48" s="21"/>
      <c r="BZ48" s="21"/>
      <c r="CA48" s="21"/>
      <c r="CB48" s="21"/>
      <c r="CC48" s="21"/>
      <c r="CD48" s="21"/>
      <c r="CE48" s="21"/>
      <c r="CF48" s="21"/>
      <c r="CG48" s="21"/>
      <c r="CH48" s="21"/>
      <c r="CI48" s="21"/>
      <c r="CJ48" s="21"/>
      <c r="CK48" s="21"/>
      <c r="CL48" s="21"/>
      <c r="CM48" s="21"/>
      <c r="CN48" s="21"/>
      <c r="CO48" s="21"/>
      <c r="CP48" s="21"/>
      <c r="CQ48" s="21"/>
      <c r="CR48" s="21"/>
      <c r="CS48" s="21"/>
      <c r="CT48" s="21"/>
      <c r="CU48" s="21"/>
      <c r="CV48" s="21"/>
      <c r="CW48" s="21"/>
      <c r="CX48" s="21"/>
      <c r="CY48" s="21"/>
      <c r="CZ48" s="21"/>
      <c r="DA48" s="21"/>
      <c r="DB48" s="21"/>
      <c r="DC48" s="21"/>
      <c r="DD48" s="21"/>
      <c r="DE48" s="21"/>
      <c r="DF48" s="21"/>
      <c r="DG48" s="21"/>
      <c r="DH48" s="21"/>
      <c r="DI48" s="21"/>
      <c r="DJ48" s="21"/>
      <c r="DK48" s="21"/>
      <c r="DL48" s="21"/>
      <c r="DM48" s="21"/>
      <c r="DN48" s="21"/>
      <c r="DO48" s="21"/>
      <c r="DP48" s="21"/>
      <c r="DQ48" s="21"/>
      <c r="DR48" s="21"/>
      <c r="DS48" s="21"/>
      <c r="DT48" s="21"/>
      <c r="DU48" s="21"/>
      <c r="DV48" s="21"/>
      <c r="DW48" s="21"/>
      <c r="DX48" s="21"/>
      <c r="DY48" s="21"/>
      <c r="DZ48" s="21"/>
      <c r="EA48" s="21"/>
      <c r="EB48" s="21"/>
      <c r="EC48" s="21"/>
      <c r="ED48" s="21"/>
      <c r="EE48" s="21"/>
      <c r="EF48" s="21"/>
      <c r="EG48" s="21"/>
      <c r="EH48" s="21"/>
      <c r="EI48" s="21"/>
      <c r="EJ48" s="21"/>
      <c r="EK48" s="21"/>
      <c r="EL48" s="21"/>
      <c r="EM48" s="21"/>
      <c r="EN48" s="21"/>
      <c r="EO48" s="21"/>
      <c r="EP48" s="21"/>
      <c r="EQ48" s="21"/>
      <c r="ER48" s="21"/>
      <c r="ES48" s="21"/>
      <c r="ET48" s="21"/>
      <c r="EU48" s="21"/>
      <c r="EV48" s="21"/>
      <c r="EW48" s="21"/>
      <c r="EX48" s="21"/>
      <c r="EY48" s="21"/>
      <c r="EZ48" s="21"/>
      <c r="FA48" s="21"/>
      <c r="FB48" s="21"/>
      <c r="FC48" s="21"/>
      <c r="FD48" s="21"/>
      <c r="FE48" s="21"/>
      <c r="FF48" s="21"/>
      <c r="FG48" s="21"/>
      <c r="FH48" s="21"/>
      <c r="FI48" s="21"/>
      <c r="FJ48" s="21"/>
      <c r="FK48" s="21"/>
      <c r="FL48" s="21"/>
      <c r="FM48" s="21"/>
      <c r="FN48" s="21"/>
      <c r="FO48" s="21"/>
      <c r="FP48" s="21"/>
      <c r="FQ48" s="21"/>
      <c r="FR48" s="21"/>
      <c r="FS48" s="21"/>
      <c r="FT48" s="21"/>
      <c r="FU48" s="21"/>
      <c r="FV48" s="21"/>
      <c r="FW48" s="21"/>
      <c r="FX48" s="21"/>
      <c r="FY48" s="21"/>
      <c r="FZ48" s="21"/>
      <c r="GA48" s="21"/>
      <c r="GB48" s="21"/>
      <c r="GC48" s="21"/>
      <c r="GD48" s="21"/>
      <c r="GE48" s="21"/>
      <c r="GF48" s="21"/>
      <c r="GG48" s="21"/>
      <c r="GH48" s="21"/>
      <c r="GI48" s="21"/>
      <c r="GJ48" s="21"/>
      <c r="GK48" s="21"/>
      <c r="GL48" s="21"/>
      <c r="GM48" s="21"/>
      <c r="GN48" s="21"/>
      <c r="GO48" s="21"/>
      <c r="GP48" s="21"/>
      <c r="GQ48" s="21"/>
      <c r="GR48" s="21"/>
      <c r="GS48" s="21"/>
      <c r="GT48" s="21"/>
      <c r="GU48" s="21"/>
      <c r="GV48" s="21"/>
      <c r="GW48" s="21"/>
      <c r="GX48" s="21"/>
      <c r="GY48" s="21"/>
      <c r="GZ48" s="21"/>
      <c r="HA48" s="21"/>
      <c r="HB48" s="21"/>
      <c r="HC48" s="21"/>
      <c r="HD48" s="21"/>
      <c r="HE48" s="21"/>
      <c r="HF48" s="21"/>
      <c r="HG48" s="21"/>
      <c r="HH48" s="21"/>
      <c r="HI48" s="21"/>
      <c r="HJ48" s="21"/>
      <c r="HK48" s="21"/>
      <c r="HL48" s="21"/>
      <c r="HM48" s="21"/>
      <c r="HN48" s="21"/>
      <c r="HO48" s="21"/>
      <c r="HP48" s="21"/>
      <c r="HQ48" s="21"/>
      <c r="HR48" s="21"/>
      <c r="HS48" s="21"/>
      <c r="HT48" s="21"/>
      <c r="HU48" s="21"/>
      <c r="HV48" s="21"/>
      <c r="HW48" s="21"/>
      <c r="HX48" s="21"/>
      <c r="HY48" s="21"/>
      <c r="HZ48" s="21"/>
      <c r="IA48" s="21"/>
      <c r="IB48" s="21"/>
      <c r="IC48" s="21"/>
      <c r="ID48" s="21"/>
      <c r="IE48" s="21"/>
      <c r="IF48" s="21"/>
      <c r="IG48" s="21"/>
      <c r="IH48" s="21"/>
      <c r="II48" s="21"/>
      <c r="IJ48" s="21"/>
      <c r="IK48" s="21"/>
      <c r="IL48" s="21"/>
      <c r="IM48" s="21"/>
      <c r="IN48" s="21"/>
    </row>
    <row r="49" spans="1:248" s="24" customFormat="1" ht="60" x14ac:dyDescent="0.2">
      <c r="A49" s="12" t="s">
        <v>73</v>
      </c>
      <c r="B49" s="13" t="s">
        <v>168</v>
      </c>
      <c r="C49" s="14" t="s">
        <v>321</v>
      </c>
      <c r="D49" s="14"/>
      <c r="E49" s="13" t="s">
        <v>169</v>
      </c>
      <c r="F49" s="60"/>
      <c r="G49" s="67">
        <v>2000</v>
      </c>
      <c r="H49" s="16">
        <v>2000</v>
      </c>
      <c r="I49" s="68">
        <f t="shared" si="6"/>
        <v>0</v>
      </c>
      <c r="J49" s="69"/>
      <c r="K49" s="18">
        <v>2000</v>
      </c>
      <c r="L49" s="81">
        <f t="shared" si="19"/>
        <v>2000</v>
      </c>
      <c r="M49" s="128">
        <f t="shared" si="7"/>
        <v>2000</v>
      </c>
      <c r="N49" s="69"/>
      <c r="O49" s="18"/>
      <c r="P49" s="81"/>
      <c r="Q49" s="102"/>
      <c r="R49" s="19"/>
      <c r="S49" s="19"/>
      <c r="T49" s="20"/>
      <c r="U49" s="19"/>
      <c r="V49" s="19"/>
      <c r="W49" s="20"/>
      <c r="X49" s="19"/>
      <c r="Y49" s="19"/>
      <c r="Z49" s="20"/>
      <c r="AA49" s="19"/>
      <c r="AB49" s="100"/>
      <c r="AC49" s="131" t="s">
        <v>170</v>
      </c>
      <c r="AD49" s="138"/>
      <c r="AE49" s="139"/>
      <c r="AF49" s="21"/>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c r="BS49" s="21"/>
      <c r="BT49" s="21"/>
      <c r="BU49" s="21"/>
      <c r="BV49" s="21"/>
      <c r="BW49" s="21"/>
      <c r="BX49" s="21"/>
      <c r="BY49" s="21"/>
      <c r="BZ49" s="21"/>
      <c r="CA49" s="21"/>
      <c r="CB49" s="21"/>
      <c r="CC49" s="21"/>
      <c r="CD49" s="21"/>
      <c r="CE49" s="21"/>
      <c r="CF49" s="21"/>
      <c r="CG49" s="21"/>
      <c r="CH49" s="21"/>
      <c r="CI49" s="21"/>
      <c r="CJ49" s="21"/>
      <c r="CK49" s="21"/>
      <c r="CL49" s="21"/>
      <c r="CM49" s="21"/>
      <c r="CN49" s="21"/>
      <c r="CO49" s="21"/>
      <c r="CP49" s="21"/>
      <c r="CQ49" s="21"/>
      <c r="CR49" s="21"/>
      <c r="CS49" s="21"/>
      <c r="CT49" s="21"/>
      <c r="CU49" s="21"/>
      <c r="CV49" s="21"/>
      <c r="CW49" s="21"/>
      <c r="CX49" s="21"/>
      <c r="CY49" s="21"/>
      <c r="CZ49" s="21"/>
      <c r="DA49" s="21"/>
      <c r="DB49" s="21"/>
      <c r="DC49" s="21"/>
      <c r="DD49" s="21"/>
      <c r="DE49" s="21"/>
      <c r="DF49" s="21"/>
      <c r="DG49" s="21"/>
      <c r="DH49" s="21"/>
      <c r="DI49" s="21"/>
      <c r="DJ49" s="21"/>
      <c r="DK49" s="21"/>
      <c r="DL49" s="21"/>
      <c r="DM49" s="21"/>
      <c r="DN49" s="21"/>
      <c r="DO49" s="21"/>
      <c r="DP49" s="21"/>
      <c r="DQ49" s="21"/>
      <c r="DR49" s="21"/>
      <c r="DS49" s="21"/>
      <c r="DT49" s="21"/>
      <c r="DU49" s="21"/>
      <c r="DV49" s="21"/>
      <c r="DW49" s="21"/>
      <c r="DX49" s="21"/>
      <c r="DY49" s="21"/>
      <c r="DZ49" s="21"/>
      <c r="EA49" s="21"/>
      <c r="EB49" s="21"/>
      <c r="EC49" s="21"/>
      <c r="ED49" s="21"/>
      <c r="EE49" s="21"/>
      <c r="EF49" s="21"/>
      <c r="EG49" s="21"/>
      <c r="EH49" s="21"/>
      <c r="EI49" s="21"/>
      <c r="EJ49" s="21"/>
      <c r="EK49" s="21"/>
      <c r="EL49" s="21"/>
      <c r="EM49" s="21"/>
      <c r="EN49" s="21"/>
      <c r="EO49" s="21"/>
      <c r="EP49" s="21"/>
      <c r="EQ49" s="21"/>
      <c r="ER49" s="21"/>
      <c r="ES49" s="21"/>
      <c r="ET49" s="21"/>
      <c r="EU49" s="21"/>
      <c r="EV49" s="21"/>
      <c r="EW49" s="21"/>
      <c r="EX49" s="21"/>
      <c r="EY49" s="21"/>
      <c r="EZ49" s="21"/>
      <c r="FA49" s="21"/>
      <c r="FB49" s="21"/>
      <c r="FC49" s="21"/>
      <c r="FD49" s="21"/>
      <c r="FE49" s="21"/>
      <c r="FF49" s="21"/>
      <c r="FG49" s="21"/>
      <c r="FH49" s="21"/>
      <c r="FI49" s="21"/>
      <c r="FJ49" s="21"/>
      <c r="FK49" s="21"/>
      <c r="FL49" s="21"/>
      <c r="FM49" s="21"/>
      <c r="FN49" s="21"/>
      <c r="FO49" s="21"/>
      <c r="FP49" s="21"/>
      <c r="FQ49" s="21"/>
      <c r="FR49" s="21"/>
      <c r="FS49" s="21"/>
      <c r="FT49" s="21"/>
      <c r="FU49" s="21"/>
      <c r="FV49" s="21"/>
      <c r="FW49" s="21"/>
      <c r="FX49" s="21"/>
      <c r="FY49" s="21"/>
      <c r="FZ49" s="21"/>
      <c r="GA49" s="21"/>
      <c r="GB49" s="21"/>
      <c r="GC49" s="21"/>
      <c r="GD49" s="21"/>
      <c r="GE49" s="21"/>
      <c r="GF49" s="21"/>
      <c r="GG49" s="21"/>
      <c r="GH49" s="21"/>
      <c r="GI49" s="21"/>
      <c r="GJ49" s="21"/>
      <c r="GK49" s="21"/>
      <c r="GL49" s="21"/>
      <c r="GM49" s="21"/>
      <c r="GN49" s="21"/>
      <c r="GO49" s="21"/>
      <c r="GP49" s="21"/>
      <c r="GQ49" s="21"/>
      <c r="GR49" s="21"/>
      <c r="GS49" s="21"/>
      <c r="GT49" s="21"/>
      <c r="GU49" s="21"/>
      <c r="GV49" s="21"/>
      <c r="GW49" s="21"/>
      <c r="GX49" s="21"/>
      <c r="GY49" s="21"/>
      <c r="GZ49" s="21"/>
      <c r="HA49" s="21"/>
      <c r="HB49" s="21"/>
      <c r="HC49" s="21"/>
      <c r="HD49" s="21"/>
      <c r="HE49" s="21"/>
      <c r="HF49" s="21"/>
      <c r="HG49" s="21"/>
      <c r="HH49" s="21"/>
      <c r="HI49" s="21"/>
      <c r="HJ49" s="21"/>
      <c r="HK49" s="21"/>
      <c r="HL49" s="21"/>
      <c r="HM49" s="21"/>
      <c r="HN49" s="21"/>
      <c r="HO49" s="21"/>
      <c r="HP49" s="21"/>
      <c r="HQ49" s="21"/>
      <c r="HR49" s="21"/>
      <c r="HS49" s="21"/>
      <c r="HT49" s="21"/>
      <c r="HU49" s="21"/>
      <c r="HV49" s="21"/>
      <c r="HW49" s="21"/>
      <c r="HX49" s="21"/>
      <c r="HY49" s="21"/>
      <c r="HZ49" s="21"/>
      <c r="IA49" s="21"/>
      <c r="IB49" s="21"/>
      <c r="IC49" s="21"/>
      <c r="ID49" s="21"/>
      <c r="IE49" s="21"/>
      <c r="IF49" s="21"/>
      <c r="IG49" s="21"/>
      <c r="IH49" s="21"/>
      <c r="II49" s="21"/>
      <c r="IJ49" s="21"/>
      <c r="IK49" s="21"/>
      <c r="IL49" s="21"/>
      <c r="IM49" s="21"/>
      <c r="IN49" s="21"/>
    </row>
    <row r="50" spans="1:248" s="24" customFormat="1" ht="75" x14ac:dyDescent="0.2">
      <c r="A50" s="12" t="s">
        <v>163</v>
      </c>
      <c r="B50" s="13" t="s">
        <v>172</v>
      </c>
      <c r="C50" s="14" t="s">
        <v>173</v>
      </c>
      <c r="D50" s="22"/>
      <c r="E50" s="13" t="s">
        <v>174</v>
      </c>
      <c r="F50" s="60"/>
      <c r="G50" s="67"/>
      <c r="H50" s="16"/>
      <c r="I50" s="68">
        <f t="shared" si="6"/>
        <v>0</v>
      </c>
      <c r="J50" s="69">
        <v>2000</v>
      </c>
      <c r="K50" s="18"/>
      <c r="L50" s="81">
        <f t="shared" si="19"/>
        <v>2000</v>
      </c>
      <c r="M50" s="128">
        <f t="shared" si="7"/>
        <v>2000</v>
      </c>
      <c r="N50" s="69"/>
      <c r="O50" s="18"/>
      <c r="P50" s="81"/>
      <c r="Q50" s="102"/>
      <c r="R50" s="19"/>
      <c r="S50" s="19"/>
      <c r="T50" s="20"/>
      <c r="U50" s="19"/>
      <c r="V50" s="19"/>
      <c r="W50" s="20"/>
      <c r="X50" s="19"/>
      <c r="Y50" s="19"/>
      <c r="Z50" s="20"/>
      <c r="AA50" s="19"/>
      <c r="AB50" s="100"/>
      <c r="AC50" s="131" t="s">
        <v>175</v>
      </c>
      <c r="AD50" s="138"/>
      <c r="AE50" s="139"/>
      <c r="AF50" s="21"/>
      <c r="AG50" s="21"/>
      <c r="AH50" s="21"/>
      <c r="AI50" s="21"/>
      <c r="AJ50" s="21"/>
      <c r="AK50" s="21"/>
      <c r="AL50" s="21"/>
      <c r="AM50" s="21"/>
      <c r="AN50" s="21"/>
      <c r="AO50" s="21"/>
      <c r="AP50" s="21"/>
      <c r="AQ50" s="21"/>
      <c r="AR50" s="21"/>
      <c r="AS50" s="21"/>
      <c r="AT50" s="21"/>
      <c r="AU50" s="21"/>
      <c r="AV50" s="21"/>
      <c r="AW50" s="21"/>
      <c r="AX50" s="21"/>
      <c r="AY50" s="21"/>
      <c r="AZ50" s="21"/>
      <c r="BA50" s="21"/>
      <c r="BB50" s="21"/>
      <c r="BC50" s="21"/>
      <c r="BD50" s="21"/>
      <c r="BE50" s="21"/>
      <c r="BF50" s="21"/>
      <c r="BG50" s="21"/>
      <c r="BH50" s="21"/>
      <c r="BI50" s="21"/>
      <c r="BJ50" s="21"/>
      <c r="BK50" s="21"/>
      <c r="BL50" s="21"/>
      <c r="BM50" s="21"/>
      <c r="BN50" s="21"/>
      <c r="BO50" s="21"/>
      <c r="BP50" s="21"/>
      <c r="BQ50" s="21"/>
      <c r="BR50" s="21"/>
      <c r="BS50" s="21"/>
      <c r="BT50" s="21"/>
      <c r="BU50" s="21"/>
      <c r="BV50" s="21"/>
      <c r="BW50" s="21"/>
      <c r="BX50" s="21"/>
      <c r="BY50" s="21"/>
      <c r="BZ50" s="21"/>
      <c r="CA50" s="21"/>
      <c r="CB50" s="21"/>
      <c r="CC50" s="21"/>
      <c r="CD50" s="21"/>
      <c r="CE50" s="21"/>
      <c r="CF50" s="21"/>
      <c r="CG50" s="21"/>
      <c r="CH50" s="21"/>
      <c r="CI50" s="21"/>
      <c r="CJ50" s="21"/>
      <c r="CK50" s="21"/>
      <c r="CL50" s="21"/>
      <c r="CM50" s="21"/>
      <c r="CN50" s="21"/>
      <c r="CO50" s="21"/>
      <c r="CP50" s="21"/>
      <c r="CQ50" s="21"/>
      <c r="CR50" s="21"/>
      <c r="CS50" s="21"/>
      <c r="CT50" s="21"/>
      <c r="CU50" s="21"/>
      <c r="CV50" s="21"/>
      <c r="CW50" s="21"/>
      <c r="CX50" s="21"/>
      <c r="CY50" s="21"/>
      <c r="CZ50" s="21"/>
      <c r="DA50" s="21"/>
      <c r="DB50" s="21"/>
      <c r="DC50" s="21"/>
      <c r="DD50" s="21"/>
      <c r="DE50" s="21"/>
      <c r="DF50" s="21"/>
      <c r="DG50" s="21"/>
      <c r="DH50" s="21"/>
      <c r="DI50" s="21"/>
      <c r="DJ50" s="21"/>
      <c r="DK50" s="21"/>
      <c r="DL50" s="21"/>
      <c r="DM50" s="21"/>
      <c r="DN50" s="21"/>
      <c r="DO50" s="21"/>
      <c r="DP50" s="21"/>
      <c r="DQ50" s="21"/>
      <c r="DR50" s="21"/>
      <c r="DS50" s="21"/>
      <c r="DT50" s="21"/>
      <c r="DU50" s="21"/>
      <c r="DV50" s="21"/>
      <c r="DW50" s="21"/>
      <c r="DX50" s="21"/>
      <c r="DY50" s="21"/>
      <c r="DZ50" s="21"/>
      <c r="EA50" s="21"/>
      <c r="EB50" s="21"/>
      <c r="EC50" s="21"/>
      <c r="ED50" s="21"/>
      <c r="EE50" s="21"/>
      <c r="EF50" s="21"/>
      <c r="EG50" s="21"/>
      <c r="EH50" s="21"/>
      <c r="EI50" s="21"/>
      <c r="EJ50" s="21"/>
      <c r="EK50" s="21"/>
      <c r="EL50" s="21"/>
      <c r="EM50" s="21"/>
      <c r="EN50" s="21"/>
      <c r="EO50" s="21"/>
      <c r="EP50" s="21"/>
      <c r="EQ50" s="21"/>
      <c r="ER50" s="21"/>
      <c r="ES50" s="21"/>
      <c r="ET50" s="21"/>
      <c r="EU50" s="21"/>
      <c r="EV50" s="21"/>
      <c r="EW50" s="21"/>
      <c r="EX50" s="21"/>
      <c r="EY50" s="21"/>
      <c r="EZ50" s="21"/>
      <c r="FA50" s="21"/>
      <c r="FB50" s="21"/>
      <c r="FC50" s="21"/>
      <c r="FD50" s="21"/>
      <c r="FE50" s="21"/>
      <c r="FF50" s="21"/>
      <c r="FG50" s="21"/>
      <c r="FH50" s="21"/>
      <c r="FI50" s="21"/>
      <c r="FJ50" s="21"/>
      <c r="FK50" s="21"/>
      <c r="FL50" s="21"/>
      <c r="FM50" s="21"/>
      <c r="FN50" s="21"/>
      <c r="FO50" s="21"/>
      <c r="FP50" s="21"/>
      <c r="FQ50" s="21"/>
      <c r="FR50" s="21"/>
      <c r="FS50" s="21"/>
      <c r="FT50" s="21"/>
      <c r="FU50" s="21"/>
      <c r="FV50" s="21"/>
      <c r="FW50" s="21"/>
      <c r="FX50" s="21"/>
      <c r="FY50" s="21"/>
      <c r="FZ50" s="21"/>
      <c r="GA50" s="21"/>
      <c r="GB50" s="21"/>
      <c r="GC50" s="21"/>
      <c r="GD50" s="21"/>
      <c r="GE50" s="21"/>
      <c r="GF50" s="21"/>
      <c r="GG50" s="21"/>
      <c r="GH50" s="21"/>
      <c r="GI50" s="21"/>
      <c r="GJ50" s="21"/>
      <c r="GK50" s="21"/>
      <c r="GL50" s="21"/>
      <c r="GM50" s="21"/>
      <c r="GN50" s="21"/>
      <c r="GO50" s="21"/>
      <c r="GP50" s="21"/>
      <c r="GQ50" s="21"/>
      <c r="GR50" s="21"/>
      <c r="GS50" s="21"/>
      <c r="GT50" s="21"/>
      <c r="GU50" s="21"/>
      <c r="GV50" s="21"/>
      <c r="GW50" s="21"/>
      <c r="GX50" s="21"/>
      <c r="GY50" s="21"/>
      <c r="GZ50" s="21"/>
      <c r="HA50" s="21"/>
      <c r="HB50" s="21"/>
      <c r="HC50" s="21"/>
      <c r="HD50" s="21"/>
      <c r="HE50" s="21"/>
      <c r="HF50" s="21"/>
      <c r="HG50" s="21"/>
      <c r="HH50" s="21"/>
      <c r="HI50" s="21"/>
      <c r="HJ50" s="21"/>
      <c r="HK50" s="21"/>
      <c r="HL50" s="21"/>
      <c r="HM50" s="21"/>
      <c r="HN50" s="21"/>
      <c r="HO50" s="21"/>
      <c r="HP50" s="21"/>
      <c r="HQ50" s="21"/>
      <c r="HR50" s="21"/>
      <c r="HS50" s="21"/>
      <c r="HT50" s="21"/>
      <c r="HU50" s="21"/>
      <c r="HV50" s="21"/>
      <c r="HW50" s="21"/>
      <c r="HX50" s="21"/>
      <c r="HY50" s="21"/>
      <c r="HZ50" s="21"/>
      <c r="IA50" s="21"/>
      <c r="IB50" s="21"/>
      <c r="IC50" s="21"/>
      <c r="ID50" s="21"/>
      <c r="IE50" s="21"/>
      <c r="IF50" s="21"/>
      <c r="IG50" s="21"/>
      <c r="IH50" s="21"/>
      <c r="II50" s="21"/>
      <c r="IJ50" s="21"/>
      <c r="IK50" s="21"/>
      <c r="IL50" s="21"/>
      <c r="IM50" s="21"/>
      <c r="IN50" s="21"/>
    </row>
    <row r="51" spans="1:248" s="21" customFormat="1" ht="60" x14ac:dyDescent="0.2">
      <c r="A51" s="12" t="s">
        <v>167</v>
      </c>
      <c r="B51" s="13" t="s">
        <v>319</v>
      </c>
      <c r="C51" s="14" t="s">
        <v>320</v>
      </c>
      <c r="D51" s="14"/>
      <c r="E51" s="13" t="s">
        <v>440</v>
      </c>
      <c r="F51" s="60"/>
      <c r="G51" s="67"/>
      <c r="H51" s="16"/>
      <c r="I51" s="68">
        <f t="shared" si="6"/>
        <v>0</v>
      </c>
      <c r="J51" s="69"/>
      <c r="K51" s="18">
        <v>5000</v>
      </c>
      <c r="L51" s="81">
        <f t="shared" si="19"/>
        <v>5000</v>
      </c>
      <c r="M51" s="128">
        <f t="shared" si="7"/>
        <v>5000</v>
      </c>
      <c r="N51" s="69"/>
      <c r="O51" s="18"/>
      <c r="P51" s="81"/>
      <c r="Q51" s="102"/>
      <c r="R51" s="20"/>
      <c r="S51" s="19"/>
      <c r="T51" s="19"/>
      <c r="U51" s="19"/>
      <c r="V51" s="19"/>
      <c r="W51" s="19"/>
      <c r="X51" s="19"/>
      <c r="Y51" s="19"/>
      <c r="Z51" s="19"/>
      <c r="AA51" s="19"/>
      <c r="AB51" s="100"/>
      <c r="AC51" s="131" t="s">
        <v>170</v>
      </c>
      <c r="AD51" s="138"/>
      <c r="AE51" s="139"/>
    </row>
    <row r="52" spans="1:248" s="21" customFormat="1" ht="30" x14ac:dyDescent="0.2">
      <c r="A52" s="12" t="s">
        <v>347</v>
      </c>
      <c r="B52" s="13" t="s">
        <v>323</v>
      </c>
      <c r="C52" s="14" t="s">
        <v>439</v>
      </c>
      <c r="D52" s="14"/>
      <c r="E52" s="13" t="s">
        <v>443</v>
      </c>
      <c r="F52" s="60"/>
      <c r="G52" s="67"/>
      <c r="H52" s="16"/>
      <c r="I52" s="68">
        <f t="shared" si="6"/>
        <v>0</v>
      </c>
      <c r="J52" s="69"/>
      <c r="K52" s="18">
        <v>15000</v>
      </c>
      <c r="L52" s="81">
        <f t="shared" si="19"/>
        <v>15000</v>
      </c>
      <c r="M52" s="128">
        <f t="shared" si="7"/>
        <v>15000</v>
      </c>
      <c r="N52" s="69"/>
      <c r="O52" s="18"/>
      <c r="P52" s="81"/>
      <c r="Q52" s="99"/>
      <c r="R52" s="19"/>
      <c r="S52" s="19"/>
      <c r="T52" s="19"/>
      <c r="U52" s="19"/>
      <c r="V52" s="19"/>
      <c r="W52" s="19"/>
      <c r="X52" s="19"/>
      <c r="Y52" s="19"/>
      <c r="Z52" s="20"/>
      <c r="AA52" s="20"/>
      <c r="AB52" s="100"/>
      <c r="AC52" s="131" t="s">
        <v>58</v>
      </c>
      <c r="AD52" s="138"/>
      <c r="AE52" s="139"/>
    </row>
    <row r="53" spans="1:248" s="21" customFormat="1" ht="30" x14ac:dyDescent="0.2">
      <c r="A53" s="12" t="s">
        <v>348</v>
      </c>
      <c r="B53" s="13" t="s">
        <v>345</v>
      </c>
      <c r="C53" s="14" t="s">
        <v>344</v>
      </c>
      <c r="D53" s="14"/>
      <c r="E53" s="13" t="s">
        <v>441</v>
      </c>
      <c r="F53" s="60"/>
      <c r="G53" s="67"/>
      <c r="H53" s="16"/>
      <c r="I53" s="68">
        <f t="shared" si="6"/>
        <v>0</v>
      </c>
      <c r="J53" s="69"/>
      <c r="K53" s="18">
        <v>2000</v>
      </c>
      <c r="L53" s="81">
        <f t="shared" si="19"/>
        <v>2000</v>
      </c>
      <c r="M53" s="128">
        <f t="shared" si="7"/>
        <v>2000</v>
      </c>
      <c r="N53" s="69"/>
      <c r="O53" s="18"/>
      <c r="P53" s="81"/>
      <c r="Q53" s="102"/>
      <c r="R53" s="20"/>
      <c r="S53" s="19"/>
      <c r="T53" s="19"/>
      <c r="U53" s="19"/>
      <c r="V53" s="19"/>
      <c r="W53" s="19"/>
      <c r="X53" s="19"/>
      <c r="Y53" s="19"/>
      <c r="Z53" s="19"/>
      <c r="AA53" s="19"/>
      <c r="AB53" s="100"/>
      <c r="AC53" s="131" t="s">
        <v>58</v>
      </c>
      <c r="AD53" s="138"/>
      <c r="AE53" s="139"/>
    </row>
    <row r="54" spans="1:248" s="21" customFormat="1" ht="30.75" thickBot="1" x14ac:dyDescent="0.25">
      <c r="A54" s="12" t="s">
        <v>349</v>
      </c>
      <c r="B54" s="13" t="s">
        <v>350</v>
      </c>
      <c r="C54" s="14" t="s">
        <v>351</v>
      </c>
      <c r="D54" s="14"/>
      <c r="E54" s="13" t="s">
        <v>442</v>
      </c>
      <c r="F54" s="60"/>
      <c r="G54" s="67"/>
      <c r="H54" s="16"/>
      <c r="I54" s="68">
        <f t="shared" si="6"/>
        <v>0</v>
      </c>
      <c r="J54" s="69"/>
      <c r="K54" s="18">
        <v>150000</v>
      </c>
      <c r="L54" s="81">
        <f t="shared" si="19"/>
        <v>150000</v>
      </c>
      <c r="M54" s="128">
        <f t="shared" si="7"/>
        <v>150000</v>
      </c>
      <c r="N54" s="69"/>
      <c r="O54" s="89" t="s">
        <v>108</v>
      </c>
      <c r="P54" s="81">
        <v>40000</v>
      </c>
      <c r="Q54" s="99"/>
      <c r="R54" s="19"/>
      <c r="S54" s="19"/>
      <c r="T54" s="19"/>
      <c r="U54" s="19"/>
      <c r="V54" s="20"/>
      <c r="W54" s="20"/>
      <c r="X54" s="19"/>
      <c r="Y54" s="19"/>
      <c r="Z54" s="19"/>
      <c r="AA54" s="19"/>
      <c r="AB54" s="100"/>
      <c r="AC54" s="131" t="s">
        <v>58</v>
      </c>
      <c r="AD54" s="138"/>
      <c r="AE54" s="139"/>
    </row>
    <row r="55" spans="1:248" s="3" customFormat="1" thickBot="1" x14ac:dyDescent="0.25">
      <c r="A55" s="38" t="s">
        <v>176</v>
      </c>
      <c r="B55" s="39"/>
      <c r="C55" s="40"/>
      <c r="D55" s="41"/>
      <c r="E55" s="42"/>
      <c r="F55" s="58"/>
      <c r="G55" s="65">
        <f t="shared" ref="G55:P55" si="20">G56+G57</f>
        <v>0</v>
      </c>
      <c r="H55" s="43">
        <f t="shared" si="20"/>
        <v>0</v>
      </c>
      <c r="I55" s="71">
        <f t="shared" si="20"/>
        <v>0</v>
      </c>
      <c r="J55" s="65">
        <f t="shared" si="20"/>
        <v>19100</v>
      </c>
      <c r="K55" s="80">
        <f t="shared" si="20"/>
        <v>0</v>
      </c>
      <c r="L55" s="66">
        <f t="shared" si="20"/>
        <v>19100</v>
      </c>
      <c r="M55" s="66">
        <f t="shared" si="20"/>
        <v>19100</v>
      </c>
      <c r="N55" s="65">
        <f t="shared" si="20"/>
        <v>0</v>
      </c>
      <c r="O55" s="80"/>
      <c r="P55" s="66">
        <f t="shared" si="20"/>
        <v>10000</v>
      </c>
      <c r="Q55" s="97"/>
      <c r="R55" s="44"/>
      <c r="S55" s="44"/>
      <c r="T55" s="44"/>
      <c r="U55" s="44"/>
      <c r="V55" s="44"/>
      <c r="W55" s="44"/>
      <c r="X55" s="44"/>
      <c r="Y55" s="44"/>
      <c r="Z55" s="44"/>
      <c r="AA55" s="44"/>
      <c r="AB55" s="98"/>
      <c r="AC55" s="130"/>
      <c r="AD55" s="148"/>
      <c r="AE55" s="149"/>
    </row>
    <row r="56" spans="1:248" s="21" customFormat="1" ht="60" x14ac:dyDescent="0.2">
      <c r="A56" s="12" t="s">
        <v>27</v>
      </c>
      <c r="B56" s="13" t="s">
        <v>177</v>
      </c>
      <c r="C56" s="14" t="s">
        <v>178</v>
      </c>
      <c r="D56" s="14" t="s">
        <v>179</v>
      </c>
      <c r="E56" s="13" t="s">
        <v>180</v>
      </c>
      <c r="F56" s="60"/>
      <c r="G56" s="67"/>
      <c r="H56" s="16"/>
      <c r="I56" s="68">
        <f t="shared" si="6"/>
        <v>0</v>
      </c>
      <c r="J56" s="69">
        <v>8800</v>
      </c>
      <c r="K56" s="18"/>
      <c r="L56" s="81">
        <f>J56+K56</f>
        <v>8800</v>
      </c>
      <c r="M56" s="128">
        <f t="shared" si="7"/>
        <v>8800</v>
      </c>
      <c r="N56" s="69"/>
      <c r="O56" s="89" t="s">
        <v>108</v>
      </c>
      <c r="P56" s="90">
        <v>5000</v>
      </c>
      <c r="Q56" s="99"/>
      <c r="R56" s="19"/>
      <c r="S56" s="19"/>
      <c r="T56" s="20"/>
      <c r="U56" s="20"/>
      <c r="V56" s="19"/>
      <c r="W56" s="19"/>
      <c r="X56" s="19"/>
      <c r="Y56" s="20"/>
      <c r="Z56" s="19"/>
      <c r="AA56" s="19"/>
      <c r="AB56" s="100"/>
      <c r="AC56" s="131" t="s">
        <v>51</v>
      </c>
      <c r="AD56" s="138"/>
      <c r="AE56" s="139"/>
    </row>
    <row r="57" spans="1:248" s="21" customFormat="1" ht="60.75" thickBot="1" x14ac:dyDescent="0.25">
      <c r="A57" s="12" t="s">
        <v>33</v>
      </c>
      <c r="B57" s="13" t="s">
        <v>181</v>
      </c>
      <c r="C57" s="14" t="s">
        <v>178</v>
      </c>
      <c r="D57" s="14" t="s">
        <v>179</v>
      </c>
      <c r="E57" s="13" t="s">
        <v>180</v>
      </c>
      <c r="F57" s="60"/>
      <c r="G57" s="67"/>
      <c r="H57" s="16"/>
      <c r="I57" s="68">
        <f t="shared" si="6"/>
        <v>0</v>
      </c>
      <c r="J57" s="69">
        <v>10300</v>
      </c>
      <c r="K57" s="18"/>
      <c r="L57" s="81">
        <f>J57+K57</f>
        <v>10300</v>
      </c>
      <c r="M57" s="128">
        <f t="shared" si="7"/>
        <v>10300</v>
      </c>
      <c r="N57" s="69"/>
      <c r="O57" s="89" t="s">
        <v>108</v>
      </c>
      <c r="P57" s="90">
        <v>5000</v>
      </c>
      <c r="Q57" s="99"/>
      <c r="R57" s="19"/>
      <c r="S57" s="20"/>
      <c r="T57" s="20"/>
      <c r="U57" s="19"/>
      <c r="V57" s="19"/>
      <c r="W57" s="19"/>
      <c r="X57" s="19"/>
      <c r="Y57" s="19"/>
      <c r="Z57" s="19"/>
      <c r="AA57" s="19"/>
      <c r="AB57" s="100"/>
      <c r="AC57" s="131" t="s">
        <v>51</v>
      </c>
      <c r="AD57" s="138"/>
      <c r="AE57" s="139"/>
    </row>
    <row r="58" spans="1:248" s="3" customFormat="1" thickBot="1" x14ac:dyDescent="0.25">
      <c r="A58" s="38" t="s">
        <v>294</v>
      </c>
      <c r="B58" s="39"/>
      <c r="C58" s="40"/>
      <c r="D58" s="41"/>
      <c r="E58" s="42"/>
      <c r="F58" s="58"/>
      <c r="G58" s="65">
        <f>SUM(G59:G60)</f>
        <v>30000</v>
      </c>
      <c r="H58" s="43">
        <f t="shared" ref="H58:P58" si="21">SUM(H59:H60)</f>
        <v>30000</v>
      </c>
      <c r="I58" s="71">
        <f t="shared" si="21"/>
        <v>0</v>
      </c>
      <c r="J58" s="65">
        <f t="shared" si="21"/>
        <v>0</v>
      </c>
      <c r="K58" s="80">
        <f t="shared" si="21"/>
        <v>35000</v>
      </c>
      <c r="L58" s="66">
        <f t="shared" si="21"/>
        <v>35000</v>
      </c>
      <c r="M58" s="66">
        <f t="shared" si="21"/>
        <v>35000</v>
      </c>
      <c r="N58" s="65">
        <f t="shared" si="21"/>
        <v>0</v>
      </c>
      <c r="O58" s="80">
        <f t="shared" si="21"/>
        <v>0</v>
      </c>
      <c r="P58" s="66">
        <f t="shared" si="21"/>
        <v>0</v>
      </c>
      <c r="Q58" s="97"/>
      <c r="R58" s="44"/>
      <c r="S58" s="44"/>
      <c r="T58" s="44"/>
      <c r="U58" s="44"/>
      <c r="V58" s="44"/>
      <c r="W58" s="44"/>
      <c r="X58" s="44"/>
      <c r="Y58" s="44"/>
      <c r="Z58" s="44"/>
      <c r="AA58" s="44"/>
      <c r="AB58" s="98"/>
      <c r="AC58" s="130"/>
      <c r="AD58" s="148"/>
      <c r="AE58" s="149"/>
    </row>
    <row r="59" spans="1:248" s="21" customFormat="1" ht="120" x14ac:dyDescent="0.2">
      <c r="A59" s="12" t="s">
        <v>27</v>
      </c>
      <c r="B59" s="13" t="s">
        <v>182</v>
      </c>
      <c r="C59" s="14" t="s">
        <v>183</v>
      </c>
      <c r="D59" s="14" t="s">
        <v>184</v>
      </c>
      <c r="E59" s="13" t="s">
        <v>185</v>
      </c>
      <c r="F59" s="60"/>
      <c r="G59" s="67">
        <v>15000</v>
      </c>
      <c r="H59" s="16">
        <v>15000</v>
      </c>
      <c r="I59" s="68">
        <f t="shared" si="6"/>
        <v>0</v>
      </c>
      <c r="J59" s="69"/>
      <c r="K59" s="18">
        <v>20000</v>
      </c>
      <c r="L59" s="81">
        <f>J59+K59</f>
        <v>20000</v>
      </c>
      <c r="M59" s="128">
        <f t="shared" si="7"/>
        <v>20000</v>
      </c>
      <c r="N59" s="69"/>
      <c r="O59" s="18"/>
      <c r="P59" s="81"/>
      <c r="Q59" s="102"/>
      <c r="R59" s="20"/>
      <c r="S59" s="20"/>
      <c r="T59" s="20"/>
      <c r="U59" s="20"/>
      <c r="V59" s="20"/>
      <c r="W59" s="20"/>
      <c r="X59" s="20"/>
      <c r="Y59" s="20"/>
      <c r="Z59" s="20"/>
      <c r="AA59" s="20"/>
      <c r="AB59" s="101"/>
      <c r="AC59" s="133" t="s">
        <v>188</v>
      </c>
      <c r="AD59" s="138"/>
      <c r="AE59" s="139"/>
    </row>
    <row r="60" spans="1:248" s="21" customFormat="1" ht="90.75" thickBot="1" x14ac:dyDescent="0.25">
      <c r="A60" s="12" t="s">
        <v>33</v>
      </c>
      <c r="B60" s="13" t="s">
        <v>186</v>
      </c>
      <c r="C60" s="14" t="s">
        <v>187</v>
      </c>
      <c r="D60" s="14" t="s">
        <v>184</v>
      </c>
      <c r="E60" s="13" t="s">
        <v>185</v>
      </c>
      <c r="F60" s="60"/>
      <c r="G60" s="67">
        <v>15000</v>
      </c>
      <c r="H60" s="16">
        <v>15000</v>
      </c>
      <c r="I60" s="68">
        <f t="shared" si="6"/>
        <v>0</v>
      </c>
      <c r="J60" s="69"/>
      <c r="K60" s="18">
        <v>15000</v>
      </c>
      <c r="L60" s="81">
        <f>J60+K60</f>
        <v>15000</v>
      </c>
      <c r="M60" s="128">
        <f t="shared" si="7"/>
        <v>15000</v>
      </c>
      <c r="N60" s="69"/>
      <c r="O60" s="89"/>
      <c r="P60" s="91"/>
      <c r="Q60" s="99"/>
      <c r="R60" s="19"/>
      <c r="S60" s="19"/>
      <c r="T60" s="19"/>
      <c r="U60" s="19"/>
      <c r="V60" s="19"/>
      <c r="W60" s="19"/>
      <c r="X60" s="20"/>
      <c r="Y60" s="20"/>
      <c r="Z60" s="19"/>
      <c r="AA60" s="19"/>
      <c r="AB60" s="100"/>
      <c r="AC60" s="133" t="s">
        <v>188</v>
      </c>
      <c r="AD60" s="138"/>
      <c r="AE60" s="139"/>
    </row>
    <row r="61" spans="1:248" s="3" customFormat="1" thickBot="1" x14ac:dyDescent="0.25">
      <c r="A61" s="38" t="s">
        <v>303</v>
      </c>
      <c r="B61" s="39"/>
      <c r="C61" s="40"/>
      <c r="D61" s="41"/>
      <c r="E61" s="42"/>
      <c r="F61" s="58"/>
      <c r="G61" s="65">
        <f t="shared" ref="G61:P61" si="22">SUM(G62:G66)</f>
        <v>50000</v>
      </c>
      <c r="H61" s="43">
        <f t="shared" si="22"/>
        <v>13000</v>
      </c>
      <c r="I61" s="71">
        <f t="shared" si="22"/>
        <v>37000</v>
      </c>
      <c r="J61" s="65">
        <f t="shared" si="22"/>
        <v>0</v>
      </c>
      <c r="K61" s="80">
        <f t="shared" si="22"/>
        <v>160000</v>
      </c>
      <c r="L61" s="66">
        <f t="shared" si="22"/>
        <v>160000</v>
      </c>
      <c r="M61" s="66">
        <f t="shared" si="22"/>
        <v>197000</v>
      </c>
      <c r="N61" s="65">
        <f t="shared" si="22"/>
        <v>0</v>
      </c>
      <c r="O61" s="80">
        <f t="shared" si="22"/>
        <v>0</v>
      </c>
      <c r="P61" s="66">
        <f t="shared" si="22"/>
        <v>40000</v>
      </c>
      <c r="Q61" s="97"/>
      <c r="R61" s="44"/>
      <c r="S61" s="44"/>
      <c r="T61" s="44"/>
      <c r="U61" s="44"/>
      <c r="V61" s="44"/>
      <c r="W61" s="44"/>
      <c r="X61" s="44"/>
      <c r="Y61" s="44"/>
      <c r="Z61" s="44"/>
      <c r="AA61" s="44"/>
      <c r="AB61" s="98"/>
      <c r="AC61" s="130"/>
      <c r="AD61" s="148"/>
      <c r="AE61" s="149"/>
    </row>
    <row r="62" spans="1:248" s="3" customFormat="1" ht="60" x14ac:dyDescent="0.2">
      <c r="A62" s="26" t="s">
        <v>27</v>
      </c>
      <c r="B62" s="27" t="s">
        <v>297</v>
      </c>
      <c r="C62" s="28" t="s">
        <v>296</v>
      </c>
      <c r="D62" s="28" t="s">
        <v>184</v>
      </c>
      <c r="E62" s="27" t="s">
        <v>298</v>
      </c>
      <c r="F62" s="61"/>
      <c r="G62" s="67">
        <v>50000</v>
      </c>
      <c r="H62" s="29">
        <v>13000</v>
      </c>
      <c r="I62" s="68">
        <f t="shared" si="6"/>
        <v>37000</v>
      </c>
      <c r="J62" s="83"/>
      <c r="K62" s="84">
        <v>40000</v>
      </c>
      <c r="L62" s="85">
        <f>J62+K62</f>
        <v>40000</v>
      </c>
      <c r="M62" s="128">
        <f t="shared" si="7"/>
        <v>77000</v>
      </c>
      <c r="N62" s="83"/>
      <c r="O62" s="89" t="s">
        <v>108</v>
      </c>
      <c r="P62" s="91">
        <v>20000</v>
      </c>
      <c r="Q62" s="103"/>
      <c r="R62" s="20"/>
      <c r="S62" s="11"/>
      <c r="T62" s="11"/>
      <c r="U62" s="11"/>
      <c r="V62" s="20"/>
      <c r="W62" s="11"/>
      <c r="X62" s="11"/>
      <c r="Y62" s="20"/>
      <c r="Z62" s="11"/>
      <c r="AA62" s="11"/>
      <c r="AB62" s="101"/>
      <c r="AC62" s="133" t="s">
        <v>189</v>
      </c>
      <c r="AD62" s="138"/>
      <c r="AE62" s="139"/>
    </row>
    <row r="63" spans="1:248" s="3" customFormat="1" ht="60" x14ac:dyDescent="0.2">
      <c r="A63" s="26" t="s">
        <v>33</v>
      </c>
      <c r="B63" s="27" t="s">
        <v>295</v>
      </c>
      <c r="C63" s="28" t="s">
        <v>296</v>
      </c>
      <c r="D63" s="28" t="s">
        <v>184</v>
      </c>
      <c r="E63" s="27" t="s">
        <v>299</v>
      </c>
      <c r="F63" s="62"/>
      <c r="G63" s="67"/>
      <c r="H63" s="29"/>
      <c r="I63" s="68">
        <f t="shared" si="6"/>
        <v>0</v>
      </c>
      <c r="J63" s="83"/>
      <c r="K63" s="84">
        <v>40000</v>
      </c>
      <c r="L63" s="85">
        <f>J63+K63</f>
        <v>40000</v>
      </c>
      <c r="M63" s="128">
        <f t="shared" si="7"/>
        <v>40000</v>
      </c>
      <c r="N63" s="83"/>
      <c r="O63" s="89" t="s">
        <v>108</v>
      </c>
      <c r="P63" s="91">
        <v>20000</v>
      </c>
      <c r="Q63" s="103"/>
      <c r="R63" s="20"/>
      <c r="S63" s="11"/>
      <c r="T63" s="11"/>
      <c r="U63" s="11"/>
      <c r="V63" s="20"/>
      <c r="W63" s="11"/>
      <c r="X63" s="11"/>
      <c r="Y63" s="20"/>
      <c r="Z63" s="11"/>
      <c r="AA63" s="11"/>
      <c r="AB63" s="101"/>
      <c r="AC63" s="133" t="s">
        <v>189</v>
      </c>
      <c r="AD63" s="138"/>
      <c r="AE63" s="139"/>
    </row>
    <row r="64" spans="1:248" s="21" customFormat="1" x14ac:dyDescent="0.2">
      <c r="A64" s="12" t="s">
        <v>39</v>
      </c>
      <c r="B64" s="13" t="s">
        <v>326</v>
      </c>
      <c r="C64" s="14" t="s">
        <v>327</v>
      </c>
      <c r="D64" s="14"/>
      <c r="E64" s="13" t="s">
        <v>360</v>
      </c>
      <c r="F64" s="59"/>
      <c r="G64" s="67"/>
      <c r="H64" s="16"/>
      <c r="I64" s="68">
        <f t="shared" si="6"/>
        <v>0</v>
      </c>
      <c r="J64" s="69"/>
      <c r="K64" s="18">
        <v>20000</v>
      </c>
      <c r="L64" s="81">
        <f>J64+K64</f>
        <v>20000</v>
      </c>
      <c r="M64" s="128">
        <f t="shared" si="7"/>
        <v>20000</v>
      </c>
      <c r="N64" s="69"/>
      <c r="O64" s="18"/>
      <c r="P64" s="81"/>
      <c r="Q64" s="99"/>
      <c r="R64" s="20"/>
      <c r="S64" s="19"/>
      <c r="T64" s="19"/>
      <c r="U64" s="19"/>
      <c r="V64" s="20"/>
      <c r="W64" s="19"/>
      <c r="X64" s="19"/>
      <c r="Y64" s="20"/>
      <c r="Z64" s="19"/>
      <c r="AA64" s="19"/>
      <c r="AB64" s="101"/>
      <c r="AC64" s="133" t="s">
        <v>189</v>
      </c>
      <c r="AD64" s="138"/>
      <c r="AE64" s="139"/>
    </row>
    <row r="65" spans="1:248" s="21" customFormat="1" ht="45" x14ac:dyDescent="0.2">
      <c r="A65" s="12" t="s">
        <v>43</v>
      </c>
      <c r="B65" s="13" t="s">
        <v>338</v>
      </c>
      <c r="C65" s="14" t="s">
        <v>339</v>
      </c>
      <c r="D65" s="14"/>
      <c r="E65" s="13" t="s">
        <v>361</v>
      </c>
      <c r="F65" s="59"/>
      <c r="G65" s="67"/>
      <c r="H65" s="16"/>
      <c r="I65" s="68">
        <f t="shared" si="6"/>
        <v>0</v>
      </c>
      <c r="J65" s="69"/>
      <c r="K65" s="18">
        <v>20000</v>
      </c>
      <c r="L65" s="81">
        <f>J65+K65</f>
        <v>20000</v>
      </c>
      <c r="M65" s="128">
        <f t="shared" si="7"/>
        <v>20000</v>
      </c>
      <c r="N65" s="69"/>
      <c r="O65" s="18"/>
      <c r="P65" s="81"/>
      <c r="Q65" s="99"/>
      <c r="R65" s="20"/>
      <c r="S65" s="19"/>
      <c r="T65" s="19"/>
      <c r="U65" s="19"/>
      <c r="V65" s="20"/>
      <c r="W65" s="19"/>
      <c r="X65" s="19"/>
      <c r="Y65" s="20"/>
      <c r="Z65" s="19"/>
      <c r="AA65" s="19"/>
      <c r="AB65" s="101"/>
      <c r="AC65" s="133" t="s">
        <v>189</v>
      </c>
      <c r="AD65" s="138"/>
      <c r="AE65" s="139"/>
    </row>
    <row r="66" spans="1:248" s="21" customFormat="1" ht="30.75" thickBot="1" x14ac:dyDescent="0.25">
      <c r="A66" s="12" t="s">
        <v>48</v>
      </c>
      <c r="B66" s="13" t="s">
        <v>333</v>
      </c>
      <c r="C66" s="14" t="s">
        <v>337</v>
      </c>
      <c r="D66" s="14"/>
      <c r="E66" s="13" t="s">
        <v>362</v>
      </c>
      <c r="F66" s="59"/>
      <c r="G66" s="67"/>
      <c r="H66" s="16"/>
      <c r="I66" s="68">
        <f t="shared" si="6"/>
        <v>0</v>
      </c>
      <c r="J66" s="69"/>
      <c r="K66" s="18">
        <v>40000</v>
      </c>
      <c r="L66" s="81">
        <f>J66+K66</f>
        <v>40000</v>
      </c>
      <c r="M66" s="128">
        <f t="shared" si="7"/>
        <v>40000</v>
      </c>
      <c r="N66" s="69"/>
      <c r="O66" s="18"/>
      <c r="P66" s="81"/>
      <c r="Q66" s="99"/>
      <c r="R66" s="20"/>
      <c r="S66" s="19"/>
      <c r="T66" s="19"/>
      <c r="U66" s="19"/>
      <c r="V66" s="20"/>
      <c r="W66" s="19"/>
      <c r="X66" s="19"/>
      <c r="Y66" s="20"/>
      <c r="Z66" s="19"/>
      <c r="AA66" s="19"/>
      <c r="AB66" s="101"/>
      <c r="AC66" s="133" t="s">
        <v>189</v>
      </c>
      <c r="AD66" s="138"/>
      <c r="AE66" s="139"/>
    </row>
    <row r="67" spans="1:248" s="3" customFormat="1" thickBot="1" x14ac:dyDescent="0.25">
      <c r="A67" s="38" t="s">
        <v>304</v>
      </c>
      <c r="B67" s="39"/>
      <c r="C67" s="40"/>
      <c r="D67" s="41"/>
      <c r="E67" s="42"/>
      <c r="F67" s="58">
        <f>SUM(F68:F71)</f>
        <v>1144150</v>
      </c>
      <c r="G67" s="65">
        <f>SUM(G68:G74)</f>
        <v>0</v>
      </c>
      <c r="H67" s="43">
        <f t="shared" ref="H67:P67" si="23">SUM(H68:H74)</f>
        <v>0</v>
      </c>
      <c r="I67" s="71">
        <f t="shared" si="23"/>
        <v>0</v>
      </c>
      <c r="J67" s="65">
        <f t="shared" si="23"/>
        <v>0</v>
      </c>
      <c r="K67" s="80">
        <f t="shared" si="23"/>
        <v>100000</v>
      </c>
      <c r="L67" s="66">
        <f t="shared" si="23"/>
        <v>100000</v>
      </c>
      <c r="M67" s="66">
        <f t="shared" si="23"/>
        <v>100000</v>
      </c>
      <c r="N67" s="65">
        <f t="shared" si="23"/>
        <v>709825</v>
      </c>
      <c r="O67" s="80">
        <f t="shared" si="23"/>
        <v>0</v>
      </c>
      <c r="P67" s="66">
        <f t="shared" si="23"/>
        <v>10000</v>
      </c>
      <c r="Q67" s="97"/>
      <c r="R67" s="44"/>
      <c r="S67" s="44"/>
      <c r="T67" s="44"/>
      <c r="U67" s="44"/>
      <c r="V67" s="44"/>
      <c r="W67" s="44"/>
      <c r="X67" s="44"/>
      <c r="Y67" s="44"/>
      <c r="Z67" s="44"/>
      <c r="AA67" s="44"/>
      <c r="AB67" s="98"/>
      <c r="AC67" s="130"/>
      <c r="AD67" s="148"/>
      <c r="AE67" s="149"/>
    </row>
    <row r="68" spans="1:248" s="21" customFormat="1" x14ac:dyDescent="0.2">
      <c r="A68" s="12" t="s">
        <v>27</v>
      </c>
      <c r="B68" s="13" t="s">
        <v>190</v>
      </c>
      <c r="C68" s="14" t="s">
        <v>191</v>
      </c>
      <c r="D68" s="22"/>
      <c r="E68" s="30" t="s">
        <v>363</v>
      </c>
      <c r="F68" s="59">
        <v>882000</v>
      </c>
      <c r="G68" s="67"/>
      <c r="H68" s="16"/>
      <c r="I68" s="68">
        <f t="shared" si="6"/>
        <v>0</v>
      </c>
      <c r="J68" s="69"/>
      <c r="K68" s="18"/>
      <c r="L68" s="81">
        <f t="shared" ref="L68:L74" si="24">J68+K68</f>
        <v>0</v>
      </c>
      <c r="M68" s="128">
        <f t="shared" si="7"/>
        <v>0</v>
      </c>
      <c r="N68" s="69">
        <v>0</v>
      </c>
      <c r="O68" s="18"/>
      <c r="P68" s="81"/>
      <c r="Q68" s="99"/>
      <c r="R68" s="19"/>
      <c r="S68" s="19"/>
      <c r="T68" s="20"/>
      <c r="U68" s="19"/>
      <c r="V68" s="19"/>
      <c r="W68" s="19"/>
      <c r="X68" s="19"/>
      <c r="Y68" s="20"/>
      <c r="Z68" s="19"/>
      <c r="AA68" s="19"/>
      <c r="AB68" s="101"/>
      <c r="AC68" s="134" t="s">
        <v>449</v>
      </c>
      <c r="AD68" s="138"/>
      <c r="AE68" s="139"/>
    </row>
    <row r="69" spans="1:248" s="21" customFormat="1" ht="30" x14ac:dyDescent="0.2">
      <c r="A69" s="12" t="s">
        <v>33</v>
      </c>
      <c r="B69" s="13" t="s">
        <v>354</v>
      </c>
      <c r="C69" s="14" t="s">
        <v>192</v>
      </c>
      <c r="D69" s="22"/>
      <c r="E69" s="30" t="s">
        <v>363</v>
      </c>
      <c r="F69" s="59">
        <v>262150</v>
      </c>
      <c r="G69" s="67"/>
      <c r="H69" s="16"/>
      <c r="I69" s="68">
        <f t="shared" si="6"/>
        <v>0</v>
      </c>
      <c r="J69" s="69"/>
      <c r="K69" s="18"/>
      <c r="L69" s="81">
        <f t="shared" si="24"/>
        <v>0</v>
      </c>
      <c r="M69" s="128">
        <f t="shared" si="7"/>
        <v>0</v>
      </c>
      <c r="N69" s="69">
        <f>15*8885+13330*5</f>
        <v>199925</v>
      </c>
      <c r="O69" s="18" t="s">
        <v>377</v>
      </c>
      <c r="P69" s="81"/>
      <c r="Q69" s="99"/>
      <c r="R69" s="19"/>
      <c r="S69" s="19"/>
      <c r="T69" s="20"/>
      <c r="U69" s="19"/>
      <c r="V69" s="19"/>
      <c r="W69" s="19"/>
      <c r="X69" s="19"/>
      <c r="Y69" s="20"/>
      <c r="Z69" s="19"/>
      <c r="AA69" s="19"/>
      <c r="AB69" s="101"/>
      <c r="AC69" s="134" t="s">
        <v>449</v>
      </c>
      <c r="AD69" s="138"/>
      <c r="AE69" s="139"/>
    </row>
    <row r="70" spans="1:248" s="21" customFormat="1" ht="30" x14ac:dyDescent="0.2">
      <c r="A70" s="12" t="s">
        <v>39</v>
      </c>
      <c r="B70" s="13" t="s">
        <v>193</v>
      </c>
      <c r="C70" s="14" t="s">
        <v>194</v>
      </c>
      <c r="D70" s="14"/>
      <c r="E70" s="13" t="s">
        <v>363</v>
      </c>
      <c r="F70" s="59"/>
      <c r="G70" s="67"/>
      <c r="H70" s="16"/>
      <c r="I70" s="68">
        <f t="shared" si="6"/>
        <v>0</v>
      </c>
      <c r="J70" s="69"/>
      <c r="K70" s="18">
        <v>15000</v>
      </c>
      <c r="L70" s="81">
        <f t="shared" si="24"/>
        <v>15000</v>
      </c>
      <c r="M70" s="128">
        <f t="shared" si="7"/>
        <v>15000</v>
      </c>
      <c r="N70" s="69">
        <v>88000</v>
      </c>
      <c r="O70" s="18" t="s">
        <v>376</v>
      </c>
      <c r="P70" s="81"/>
      <c r="Q70" s="99"/>
      <c r="R70" s="19"/>
      <c r="S70" s="19"/>
      <c r="T70" s="20"/>
      <c r="U70" s="19"/>
      <c r="V70" s="19"/>
      <c r="W70" s="19"/>
      <c r="X70" s="19"/>
      <c r="Y70" s="20"/>
      <c r="Z70" s="19"/>
      <c r="AA70" s="19"/>
      <c r="AB70" s="101"/>
      <c r="AC70" s="134" t="s">
        <v>449</v>
      </c>
      <c r="AD70" s="138"/>
      <c r="AE70" s="139"/>
    </row>
    <row r="71" spans="1:248" s="21" customFormat="1" ht="45" x14ac:dyDescent="0.2">
      <c r="A71" s="12" t="s">
        <v>43</v>
      </c>
      <c r="B71" s="13" t="s">
        <v>195</v>
      </c>
      <c r="C71" s="14" t="s">
        <v>196</v>
      </c>
      <c r="D71" s="14"/>
      <c r="E71" s="13" t="s">
        <v>363</v>
      </c>
      <c r="F71" s="60"/>
      <c r="G71" s="67"/>
      <c r="H71" s="16"/>
      <c r="I71" s="68">
        <f t="shared" si="6"/>
        <v>0</v>
      </c>
      <c r="J71" s="69"/>
      <c r="K71" s="18">
        <v>15000</v>
      </c>
      <c r="L71" s="81">
        <f t="shared" si="24"/>
        <v>15000</v>
      </c>
      <c r="M71" s="128">
        <f t="shared" si="7"/>
        <v>15000</v>
      </c>
      <c r="N71" s="69">
        <v>88850</v>
      </c>
      <c r="O71" s="18" t="s">
        <v>378</v>
      </c>
      <c r="P71" s="81">
        <v>10000</v>
      </c>
      <c r="Q71" s="99"/>
      <c r="R71" s="19"/>
      <c r="S71" s="19"/>
      <c r="T71" s="20"/>
      <c r="U71" s="19"/>
      <c r="V71" s="19"/>
      <c r="W71" s="19"/>
      <c r="X71" s="19"/>
      <c r="Y71" s="20"/>
      <c r="Z71" s="19"/>
      <c r="AA71" s="19"/>
      <c r="AB71" s="101"/>
      <c r="AC71" s="134" t="s">
        <v>449</v>
      </c>
      <c r="AD71" s="138"/>
      <c r="AE71" s="139"/>
    </row>
    <row r="72" spans="1:248" s="21" customFormat="1" x14ac:dyDescent="0.2">
      <c r="A72" s="12" t="s">
        <v>48</v>
      </c>
      <c r="B72" s="13" t="s">
        <v>389</v>
      </c>
      <c r="C72" s="14" t="s">
        <v>390</v>
      </c>
      <c r="D72" s="14"/>
      <c r="E72" s="13" t="s">
        <v>363</v>
      </c>
      <c r="F72" s="60"/>
      <c r="G72" s="67"/>
      <c r="H72" s="16"/>
      <c r="I72" s="68"/>
      <c r="J72" s="69"/>
      <c r="K72" s="18">
        <v>30000</v>
      </c>
      <c r="L72" s="81">
        <f t="shared" si="24"/>
        <v>30000</v>
      </c>
      <c r="M72" s="128">
        <f t="shared" si="7"/>
        <v>30000</v>
      </c>
      <c r="N72" s="69">
        <v>88850</v>
      </c>
      <c r="O72" s="18" t="s">
        <v>384</v>
      </c>
      <c r="P72" s="81"/>
      <c r="Q72" s="99"/>
      <c r="R72" s="19"/>
      <c r="S72" s="19"/>
      <c r="T72" s="20"/>
      <c r="U72" s="19"/>
      <c r="V72" s="19"/>
      <c r="W72" s="19"/>
      <c r="X72" s="19"/>
      <c r="Y72" s="20"/>
      <c r="Z72" s="19"/>
      <c r="AA72" s="19"/>
      <c r="AB72" s="101"/>
      <c r="AC72" s="134" t="s">
        <v>449</v>
      </c>
      <c r="AD72" s="138"/>
      <c r="AE72" s="139"/>
    </row>
    <row r="73" spans="1:248" s="21" customFormat="1" x14ac:dyDescent="0.2">
      <c r="A73" s="12" t="s">
        <v>137</v>
      </c>
      <c r="B73" s="13" t="s">
        <v>387</v>
      </c>
      <c r="C73" s="14" t="s">
        <v>391</v>
      </c>
      <c r="D73" s="14"/>
      <c r="E73" s="13" t="s">
        <v>363</v>
      </c>
      <c r="F73" s="60"/>
      <c r="G73" s="67"/>
      <c r="H73" s="16"/>
      <c r="I73" s="68"/>
      <c r="J73" s="69"/>
      <c r="K73" s="18">
        <v>30000</v>
      </c>
      <c r="L73" s="81">
        <f t="shared" si="24"/>
        <v>30000</v>
      </c>
      <c r="M73" s="128">
        <f t="shared" si="7"/>
        <v>30000</v>
      </c>
      <c r="N73" s="69">
        <v>122100</v>
      </c>
      <c r="O73" s="18" t="s">
        <v>385</v>
      </c>
      <c r="P73" s="81"/>
      <c r="Q73" s="99"/>
      <c r="R73" s="19"/>
      <c r="S73" s="19"/>
      <c r="T73" s="20"/>
      <c r="U73" s="19"/>
      <c r="V73" s="19"/>
      <c r="W73" s="19"/>
      <c r="X73" s="19"/>
      <c r="Y73" s="20"/>
      <c r="Z73" s="19"/>
      <c r="AA73" s="19"/>
      <c r="AB73" s="101"/>
      <c r="AC73" s="134" t="s">
        <v>449</v>
      </c>
      <c r="AD73" s="138"/>
      <c r="AE73" s="139"/>
    </row>
    <row r="74" spans="1:248" s="21" customFormat="1" x14ac:dyDescent="0.2">
      <c r="A74" s="12" t="s">
        <v>52</v>
      </c>
      <c r="B74" s="13" t="s">
        <v>388</v>
      </c>
      <c r="C74" s="14" t="s">
        <v>390</v>
      </c>
      <c r="D74" s="14"/>
      <c r="E74" s="13" t="s">
        <v>363</v>
      </c>
      <c r="F74" s="60"/>
      <c r="G74" s="67"/>
      <c r="H74" s="16"/>
      <c r="I74" s="68"/>
      <c r="J74" s="69"/>
      <c r="K74" s="18">
        <v>10000</v>
      </c>
      <c r="L74" s="81">
        <f t="shared" si="24"/>
        <v>10000</v>
      </c>
      <c r="M74" s="128">
        <f t="shared" si="7"/>
        <v>10000</v>
      </c>
      <c r="N74" s="69">
        <v>122100</v>
      </c>
      <c r="O74" s="18" t="s">
        <v>386</v>
      </c>
      <c r="P74" s="81"/>
      <c r="Q74" s="99"/>
      <c r="R74" s="19"/>
      <c r="S74" s="19"/>
      <c r="T74" s="20"/>
      <c r="U74" s="19"/>
      <c r="V74" s="19"/>
      <c r="W74" s="19"/>
      <c r="X74" s="19"/>
      <c r="Y74" s="20"/>
      <c r="Z74" s="19"/>
      <c r="AA74" s="19"/>
      <c r="AB74" s="101"/>
      <c r="AC74" s="134" t="s">
        <v>449</v>
      </c>
      <c r="AD74" s="138"/>
      <c r="AE74" s="139"/>
    </row>
    <row r="75" spans="1:248" s="3" customFormat="1" ht="16.5" thickBot="1" x14ac:dyDescent="0.3">
      <c r="A75" s="45" t="s">
        <v>197</v>
      </c>
      <c r="B75" s="46"/>
      <c r="C75" s="47"/>
      <c r="D75" s="47"/>
      <c r="E75" s="47"/>
      <c r="F75" s="57"/>
      <c r="G75" s="63">
        <f>G76+G94+G98+G107</f>
        <v>390063</v>
      </c>
      <c r="H75" s="48">
        <f>H76+H94+H98+H107</f>
        <v>0</v>
      </c>
      <c r="I75" s="74">
        <f>I76+I94+I98+I107</f>
        <v>390063</v>
      </c>
      <c r="J75" s="63">
        <f>J76+J94+J98+J107</f>
        <v>314146.49017237412</v>
      </c>
      <c r="K75" s="49">
        <f>K76+K94+K98+K107</f>
        <v>937852.43902439019</v>
      </c>
      <c r="L75" s="79">
        <f>L76+L94+L98+L107</f>
        <v>1251998.9291967642</v>
      </c>
      <c r="M75" s="79">
        <f>M76+M94+M98+M107</f>
        <v>1642061.9291967642</v>
      </c>
      <c r="N75" s="87">
        <f>N76+N94+N98+N107</f>
        <v>266560</v>
      </c>
      <c r="O75" s="88">
        <f>O76+O94+O98+O107</f>
        <v>0</v>
      </c>
      <c r="P75" s="79">
        <f>P76+P94+P98+P107</f>
        <v>97000</v>
      </c>
      <c r="Q75" s="95"/>
      <c r="R75" s="50"/>
      <c r="S75" s="50"/>
      <c r="T75" s="50"/>
      <c r="U75" s="50"/>
      <c r="V75" s="50"/>
      <c r="W75" s="50"/>
      <c r="X75" s="50"/>
      <c r="Y75" s="50"/>
      <c r="Z75" s="50"/>
      <c r="AA75" s="50"/>
      <c r="AB75" s="96"/>
      <c r="AC75" s="129"/>
      <c r="AD75" s="138"/>
      <c r="AE75" s="139"/>
    </row>
    <row r="76" spans="1:248" s="3" customFormat="1" thickBot="1" x14ac:dyDescent="0.25">
      <c r="A76" s="38" t="s">
        <v>198</v>
      </c>
      <c r="B76" s="39"/>
      <c r="C76" s="40"/>
      <c r="D76" s="41"/>
      <c r="E76" s="42"/>
      <c r="F76" s="58">
        <f>SUM(F77:F93)</f>
        <v>0</v>
      </c>
      <c r="G76" s="65">
        <f>SUM(G77:G93)</f>
        <v>376225</v>
      </c>
      <c r="H76" s="43">
        <f t="shared" ref="H76:P76" si="25">SUM(H77:H93)</f>
        <v>0</v>
      </c>
      <c r="I76" s="71">
        <f t="shared" si="25"/>
        <v>376225</v>
      </c>
      <c r="J76" s="65">
        <f t="shared" si="25"/>
        <v>7622</v>
      </c>
      <c r="K76" s="80">
        <f t="shared" si="25"/>
        <v>468852.43902439025</v>
      </c>
      <c r="L76" s="66">
        <f t="shared" si="25"/>
        <v>476474.43902439025</v>
      </c>
      <c r="M76" s="66">
        <f t="shared" ref="M76" si="26">SUM(M77:M93)</f>
        <v>852699.43902439019</v>
      </c>
      <c r="N76" s="65">
        <f t="shared" si="25"/>
        <v>0</v>
      </c>
      <c r="O76" s="80">
        <f t="shared" si="25"/>
        <v>0</v>
      </c>
      <c r="P76" s="66">
        <f t="shared" si="25"/>
        <v>35000</v>
      </c>
      <c r="Q76" s="97"/>
      <c r="R76" s="44"/>
      <c r="S76" s="44"/>
      <c r="T76" s="44"/>
      <c r="U76" s="44"/>
      <c r="V76" s="44"/>
      <c r="W76" s="44"/>
      <c r="X76" s="44"/>
      <c r="Y76" s="44"/>
      <c r="Z76" s="44"/>
      <c r="AA76" s="44"/>
      <c r="AB76" s="98"/>
      <c r="AC76" s="130"/>
      <c r="AD76" s="148"/>
      <c r="AE76" s="149"/>
    </row>
    <row r="77" spans="1:248" s="24" customFormat="1" ht="57" x14ac:dyDescent="0.2">
      <c r="A77" s="12" t="s">
        <v>27</v>
      </c>
      <c r="B77" s="13" t="s">
        <v>203</v>
      </c>
      <c r="C77" s="14" t="s">
        <v>204</v>
      </c>
      <c r="D77" s="22"/>
      <c r="E77" s="13" t="s">
        <v>205</v>
      </c>
      <c r="F77" s="60"/>
      <c r="G77" s="67">
        <v>76225</v>
      </c>
      <c r="H77" s="16"/>
      <c r="I77" s="68">
        <f t="shared" si="6"/>
        <v>76225</v>
      </c>
      <c r="J77" s="69"/>
      <c r="K77" s="18">
        <v>0</v>
      </c>
      <c r="L77" s="81">
        <f t="shared" ref="L77:L93" si="27">J77+K77</f>
        <v>0</v>
      </c>
      <c r="M77" s="128">
        <f t="shared" si="7"/>
        <v>76225</v>
      </c>
      <c r="N77" s="69"/>
      <c r="O77" s="18"/>
      <c r="P77" s="81"/>
      <c r="Q77" s="99"/>
      <c r="R77" s="19"/>
      <c r="S77" s="19"/>
      <c r="T77" s="19"/>
      <c r="U77" s="19"/>
      <c r="V77" s="19"/>
      <c r="W77" s="19"/>
      <c r="X77" s="19"/>
      <c r="Y77" s="19"/>
      <c r="Z77" s="19"/>
      <c r="AA77" s="19"/>
      <c r="AB77" s="100"/>
      <c r="AC77" s="135" t="s">
        <v>450</v>
      </c>
      <c r="AD77" s="138"/>
      <c r="AE77" s="139"/>
      <c r="AF77" s="21"/>
      <c r="AG77" s="21"/>
      <c r="AH77" s="21"/>
      <c r="AI77" s="21"/>
      <c r="AJ77" s="21"/>
      <c r="AK77" s="21"/>
      <c r="AL77" s="21"/>
      <c r="AM77" s="21"/>
      <c r="AN77" s="21"/>
      <c r="AO77" s="21"/>
      <c r="AP77" s="21"/>
      <c r="AQ77" s="21"/>
      <c r="AR77" s="21"/>
      <c r="AS77" s="21"/>
      <c r="AT77" s="21"/>
      <c r="AU77" s="21"/>
      <c r="AV77" s="21"/>
      <c r="AW77" s="21"/>
      <c r="AX77" s="21"/>
      <c r="AY77" s="21"/>
      <c r="AZ77" s="21"/>
      <c r="BA77" s="21"/>
      <c r="BB77" s="21"/>
      <c r="BC77" s="21"/>
      <c r="BD77" s="21"/>
      <c r="BE77" s="21"/>
      <c r="BF77" s="21"/>
      <c r="BG77" s="21"/>
      <c r="BH77" s="21"/>
      <c r="BI77" s="21"/>
      <c r="BJ77" s="21"/>
      <c r="BK77" s="21"/>
      <c r="BL77" s="21"/>
      <c r="BM77" s="21"/>
      <c r="BN77" s="21"/>
      <c r="BO77" s="21"/>
      <c r="BP77" s="21"/>
      <c r="BQ77" s="21"/>
      <c r="BR77" s="21"/>
      <c r="BS77" s="21"/>
      <c r="BT77" s="21"/>
      <c r="BU77" s="21"/>
      <c r="BV77" s="21"/>
      <c r="BW77" s="21"/>
      <c r="BX77" s="21"/>
      <c r="BY77" s="21"/>
      <c r="BZ77" s="21"/>
      <c r="CA77" s="21"/>
      <c r="CB77" s="21"/>
      <c r="CC77" s="21"/>
      <c r="CD77" s="21"/>
      <c r="CE77" s="21"/>
      <c r="CF77" s="21"/>
      <c r="CG77" s="21"/>
      <c r="CH77" s="21"/>
      <c r="CI77" s="21"/>
      <c r="CJ77" s="21"/>
      <c r="CK77" s="21"/>
      <c r="CL77" s="21"/>
      <c r="CM77" s="21"/>
      <c r="CN77" s="21"/>
      <c r="CO77" s="21"/>
      <c r="CP77" s="21"/>
      <c r="CQ77" s="21"/>
      <c r="CR77" s="21"/>
      <c r="CS77" s="21"/>
      <c r="CT77" s="21"/>
      <c r="CU77" s="21"/>
      <c r="CV77" s="21"/>
      <c r="CW77" s="21"/>
      <c r="CX77" s="21"/>
      <c r="CY77" s="21"/>
      <c r="CZ77" s="21"/>
      <c r="DA77" s="21"/>
      <c r="DB77" s="21"/>
      <c r="DC77" s="21"/>
      <c r="DD77" s="21"/>
      <c r="DE77" s="21"/>
      <c r="DF77" s="21"/>
      <c r="DG77" s="21"/>
      <c r="DH77" s="21"/>
      <c r="DI77" s="21"/>
      <c r="DJ77" s="21"/>
      <c r="DK77" s="21"/>
      <c r="DL77" s="21"/>
      <c r="DM77" s="21"/>
      <c r="DN77" s="21"/>
      <c r="DO77" s="21"/>
      <c r="DP77" s="21"/>
      <c r="DQ77" s="21"/>
      <c r="DR77" s="21"/>
      <c r="DS77" s="21"/>
      <c r="DT77" s="21"/>
      <c r="DU77" s="21"/>
      <c r="DV77" s="21"/>
      <c r="DW77" s="21"/>
      <c r="DX77" s="21"/>
      <c r="DY77" s="21"/>
      <c r="DZ77" s="21"/>
      <c r="EA77" s="21"/>
      <c r="EB77" s="21"/>
      <c r="EC77" s="21"/>
      <c r="ED77" s="21"/>
      <c r="EE77" s="21"/>
      <c r="EF77" s="21"/>
      <c r="EG77" s="21"/>
      <c r="EH77" s="21"/>
      <c r="EI77" s="21"/>
      <c r="EJ77" s="21"/>
      <c r="EK77" s="21"/>
      <c r="EL77" s="21"/>
      <c r="EM77" s="21"/>
      <c r="EN77" s="21"/>
      <c r="EO77" s="21"/>
      <c r="EP77" s="21"/>
      <c r="EQ77" s="21"/>
      <c r="ER77" s="21"/>
      <c r="ES77" s="21"/>
      <c r="ET77" s="21"/>
      <c r="EU77" s="21"/>
      <c r="EV77" s="21"/>
      <c r="EW77" s="21"/>
      <c r="EX77" s="21"/>
      <c r="EY77" s="21"/>
      <c r="EZ77" s="21"/>
      <c r="FA77" s="21"/>
      <c r="FB77" s="21"/>
      <c r="FC77" s="21"/>
      <c r="FD77" s="21"/>
      <c r="FE77" s="21"/>
      <c r="FF77" s="21"/>
      <c r="FG77" s="21"/>
      <c r="FH77" s="21"/>
      <c r="FI77" s="21"/>
      <c r="FJ77" s="21"/>
      <c r="FK77" s="21"/>
      <c r="FL77" s="21"/>
      <c r="FM77" s="21"/>
      <c r="FN77" s="21"/>
      <c r="FO77" s="21"/>
      <c r="FP77" s="21"/>
      <c r="FQ77" s="21"/>
      <c r="FR77" s="21"/>
      <c r="FS77" s="21"/>
      <c r="FT77" s="21"/>
      <c r="FU77" s="21"/>
      <c r="FV77" s="21"/>
      <c r="FW77" s="21"/>
      <c r="FX77" s="21"/>
      <c r="FY77" s="21"/>
      <c r="FZ77" s="21"/>
      <c r="GA77" s="21"/>
      <c r="GB77" s="21"/>
      <c r="GC77" s="21"/>
      <c r="GD77" s="21"/>
      <c r="GE77" s="21"/>
      <c r="GF77" s="21"/>
      <c r="GG77" s="21"/>
      <c r="GH77" s="21"/>
      <c r="GI77" s="21"/>
      <c r="GJ77" s="21"/>
      <c r="GK77" s="21"/>
      <c r="GL77" s="21"/>
      <c r="GM77" s="21"/>
      <c r="GN77" s="21"/>
      <c r="GO77" s="21"/>
      <c r="GP77" s="21"/>
      <c r="GQ77" s="21"/>
      <c r="GR77" s="21"/>
      <c r="GS77" s="21"/>
      <c r="GT77" s="21"/>
      <c r="GU77" s="21"/>
      <c r="GV77" s="21"/>
      <c r="GW77" s="21"/>
      <c r="GX77" s="21"/>
      <c r="GY77" s="21"/>
      <c r="GZ77" s="21"/>
      <c r="HA77" s="21"/>
      <c r="HB77" s="21"/>
      <c r="HC77" s="21"/>
      <c r="HD77" s="21"/>
      <c r="HE77" s="21"/>
      <c r="HF77" s="21"/>
      <c r="HG77" s="21"/>
      <c r="HH77" s="21"/>
      <c r="HI77" s="21"/>
      <c r="HJ77" s="21"/>
      <c r="HK77" s="21"/>
      <c r="HL77" s="21"/>
      <c r="HM77" s="21"/>
      <c r="HN77" s="21"/>
      <c r="HO77" s="21"/>
      <c r="HP77" s="21"/>
      <c r="HQ77" s="21"/>
      <c r="HR77" s="21"/>
      <c r="HS77" s="21"/>
      <c r="HT77" s="21"/>
      <c r="HU77" s="21"/>
      <c r="HV77" s="21"/>
      <c r="HW77" s="21"/>
      <c r="HX77" s="21"/>
      <c r="HY77" s="21"/>
      <c r="HZ77" s="21"/>
      <c r="IA77" s="21"/>
      <c r="IB77" s="21"/>
      <c r="IC77" s="21"/>
      <c r="ID77" s="21"/>
      <c r="IE77" s="21"/>
      <c r="IF77" s="21"/>
      <c r="IG77" s="21"/>
      <c r="IH77" s="21"/>
      <c r="II77" s="21"/>
      <c r="IJ77" s="21"/>
      <c r="IK77" s="21"/>
      <c r="IL77" s="21"/>
      <c r="IM77" s="21"/>
      <c r="IN77" s="21"/>
    </row>
    <row r="78" spans="1:248" s="24" customFormat="1" ht="57" x14ac:dyDescent="0.2">
      <c r="A78" s="12" t="s">
        <v>33</v>
      </c>
      <c r="B78" s="13" t="s">
        <v>206</v>
      </c>
      <c r="C78" s="14" t="s">
        <v>207</v>
      </c>
      <c r="D78" s="22"/>
      <c r="E78" s="13" t="s">
        <v>208</v>
      </c>
      <c r="F78" s="60"/>
      <c r="G78" s="67">
        <v>300000</v>
      </c>
      <c r="H78" s="16"/>
      <c r="I78" s="68">
        <f t="shared" si="6"/>
        <v>300000</v>
      </c>
      <c r="J78" s="69"/>
      <c r="K78" s="18">
        <v>100000</v>
      </c>
      <c r="L78" s="81">
        <f t="shared" si="27"/>
        <v>100000</v>
      </c>
      <c r="M78" s="128">
        <f t="shared" si="7"/>
        <v>400000</v>
      </c>
      <c r="N78" s="69"/>
      <c r="O78" s="89" t="s">
        <v>37</v>
      </c>
      <c r="P78" s="81">
        <v>20000</v>
      </c>
      <c r="Q78" s="99"/>
      <c r="R78" s="19"/>
      <c r="S78" s="19"/>
      <c r="T78" s="20"/>
      <c r="U78" s="20"/>
      <c r="V78" s="20"/>
      <c r="W78" s="19"/>
      <c r="X78" s="19"/>
      <c r="Y78" s="19"/>
      <c r="Z78" s="19"/>
      <c r="AA78" s="19"/>
      <c r="AB78" s="100"/>
      <c r="AC78" s="135" t="s">
        <v>450</v>
      </c>
      <c r="AD78" s="138"/>
      <c r="AE78" s="139"/>
      <c r="AF78" s="21"/>
      <c r="AG78" s="21"/>
      <c r="AH78" s="21"/>
      <c r="AI78" s="21"/>
      <c r="AJ78" s="21"/>
      <c r="AK78" s="21"/>
      <c r="AL78" s="21"/>
      <c r="AM78" s="21"/>
      <c r="AN78" s="21"/>
      <c r="AO78" s="21"/>
      <c r="AP78" s="21"/>
      <c r="AQ78" s="21"/>
      <c r="AR78" s="21"/>
      <c r="AS78" s="21"/>
      <c r="AT78" s="21"/>
      <c r="AU78" s="21"/>
      <c r="AV78" s="21"/>
      <c r="AW78" s="21"/>
      <c r="AX78" s="21"/>
      <c r="AY78" s="21"/>
      <c r="AZ78" s="21"/>
      <c r="BA78" s="21"/>
      <c r="BB78" s="21"/>
      <c r="BC78" s="21"/>
      <c r="BD78" s="21"/>
      <c r="BE78" s="21"/>
      <c r="BF78" s="21"/>
      <c r="BG78" s="21"/>
      <c r="BH78" s="21"/>
      <c r="BI78" s="21"/>
      <c r="BJ78" s="21"/>
      <c r="BK78" s="21"/>
      <c r="BL78" s="21"/>
      <c r="BM78" s="21"/>
      <c r="BN78" s="21"/>
      <c r="BO78" s="21"/>
      <c r="BP78" s="21"/>
      <c r="BQ78" s="21"/>
      <c r="BR78" s="21"/>
      <c r="BS78" s="21"/>
      <c r="BT78" s="21"/>
      <c r="BU78" s="21"/>
      <c r="BV78" s="21"/>
      <c r="BW78" s="21"/>
      <c r="BX78" s="21"/>
      <c r="BY78" s="21"/>
      <c r="BZ78" s="21"/>
      <c r="CA78" s="21"/>
      <c r="CB78" s="21"/>
      <c r="CC78" s="21"/>
      <c r="CD78" s="21"/>
      <c r="CE78" s="21"/>
      <c r="CF78" s="21"/>
      <c r="CG78" s="21"/>
      <c r="CH78" s="21"/>
      <c r="CI78" s="21"/>
      <c r="CJ78" s="21"/>
      <c r="CK78" s="21"/>
      <c r="CL78" s="21"/>
      <c r="CM78" s="21"/>
      <c r="CN78" s="21"/>
      <c r="CO78" s="21"/>
      <c r="CP78" s="21"/>
      <c r="CQ78" s="21"/>
      <c r="CR78" s="21"/>
      <c r="CS78" s="21"/>
      <c r="CT78" s="21"/>
      <c r="CU78" s="21"/>
      <c r="CV78" s="21"/>
      <c r="CW78" s="21"/>
      <c r="CX78" s="21"/>
      <c r="CY78" s="21"/>
      <c r="CZ78" s="21"/>
      <c r="DA78" s="21"/>
      <c r="DB78" s="21"/>
      <c r="DC78" s="21"/>
      <c r="DD78" s="21"/>
      <c r="DE78" s="21"/>
      <c r="DF78" s="21"/>
      <c r="DG78" s="21"/>
      <c r="DH78" s="21"/>
      <c r="DI78" s="21"/>
      <c r="DJ78" s="21"/>
      <c r="DK78" s="21"/>
      <c r="DL78" s="21"/>
      <c r="DM78" s="21"/>
      <c r="DN78" s="21"/>
      <c r="DO78" s="21"/>
      <c r="DP78" s="21"/>
      <c r="DQ78" s="21"/>
      <c r="DR78" s="21"/>
      <c r="DS78" s="21"/>
      <c r="DT78" s="21"/>
      <c r="DU78" s="21"/>
      <c r="DV78" s="21"/>
      <c r="DW78" s="21"/>
      <c r="DX78" s="21"/>
      <c r="DY78" s="21"/>
      <c r="DZ78" s="21"/>
      <c r="EA78" s="21"/>
      <c r="EB78" s="21"/>
      <c r="EC78" s="21"/>
      <c r="ED78" s="21"/>
      <c r="EE78" s="21"/>
      <c r="EF78" s="21"/>
      <c r="EG78" s="21"/>
      <c r="EH78" s="21"/>
      <c r="EI78" s="21"/>
      <c r="EJ78" s="21"/>
      <c r="EK78" s="21"/>
      <c r="EL78" s="21"/>
      <c r="EM78" s="21"/>
      <c r="EN78" s="21"/>
      <c r="EO78" s="21"/>
      <c r="EP78" s="21"/>
      <c r="EQ78" s="21"/>
      <c r="ER78" s="21"/>
      <c r="ES78" s="21"/>
      <c r="ET78" s="21"/>
      <c r="EU78" s="21"/>
      <c r="EV78" s="21"/>
      <c r="EW78" s="21"/>
      <c r="EX78" s="21"/>
      <c r="EY78" s="21"/>
      <c r="EZ78" s="21"/>
      <c r="FA78" s="21"/>
      <c r="FB78" s="21"/>
      <c r="FC78" s="21"/>
      <c r="FD78" s="21"/>
      <c r="FE78" s="21"/>
      <c r="FF78" s="21"/>
      <c r="FG78" s="21"/>
      <c r="FH78" s="21"/>
      <c r="FI78" s="21"/>
      <c r="FJ78" s="21"/>
      <c r="FK78" s="21"/>
      <c r="FL78" s="21"/>
      <c r="FM78" s="21"/>
      <c r="FN78" s="21"/>
      <c r="FO78" s="21"/>
      <c r="FP78" s="21"/>
      <c r="FQ78" s="21"/>
      <c r="FR78" s="21"/>
      <c r="FS78" s="21"/>
      <c r="FT78" s="21"/>
      <c r="FU78" s="21"/>
      <c r="FV78" s="21"/>
      <c r="FW78" s="21"/>
      <c r="FX78" s="21"/>
      <c r="FY78" s="21"/>
      <c r="FZ78" s="21"/>
      <c r="GA78" s="21"/>
      <c r="GB78" s="21"/>
      <c r="GC78" s="21"/>
      <c r="GD78" s="21"/>
      <c r="GE78" s="21"/>
      <c r="GF78" s="21"/>
      <c r="GG78" s="21"/>
      <c r="GH78" s="21"/>
      <c r="GI78" s="21"/>
      <c r="GJ78" s="21"/>
      <c r="GK78" s="21"/>
      <c r="GL78" s="21"/>
      <c r="GM78" s="21"/>
      <c r="GN78" s="21"/>
      <c r="GO78" s="21"/>
      <c r="GP78" s="21"/>
      <c r="GQ78" s="21"/>
      <c r="GR78" s="21"/>
      <c r="GS78" s="21"/>
      <c r="GT78" s="21"/>
      <c r="GU78" s="21"/>
      <c r="GV78" s="21"/>
      <c r="GW78" s="21"/>
      <c r="GX78" s="21"/>
      <c r="GY78" s="21"/>
      <c r="GZ78" s="21"/>
      <c r="HA78" s="21"/>
      <c r="HB78" s="21"/>
      <c r="HC78" s="21"/>
      <c r="HD78" s="21"/>
      <c r="HE78" s="21"/>
      <c r="HF78" s="21"/>
      <c r="HG78" s="21"/>
      <c r="HH78" s="21"/>
      <c r="HI78" s="21"/>
      <c r="HJ78" s="21"/>
      <c r="HK78" s="21"/>
      <c r="HL78" s="21"/>
      <c r="HM78" s="21"/>
      <c r="HN78" s="21"/>
      <c r="HO78" s="21"/>
      <c r="HP78" s="21"/>
      <c r="HQ78" s="21"/>
      <c r="HR78" s="21"/>
      <c r="HS78" s="21"/>
      <c r="HT78" s="21"/>
      <c r="HU78" s="21"/>
      <c r="HV78" s="21"/>
      <c r="HW78" s="21"/>
      <c r="HX78" s="21"/>
      <c r="HY78" s="21"/>
      <c r="HZ78" s="21"/>
      <c r="IA78" s="21"/>
      <c r="IB78" s="21"/>
      <c r="IC78" s="21"/>
      <c r="ID78" s="21"/>
      <c r="IE78" s="21"/>
      <c r="IF78" s="21"/>
      <c r="IG78" s="21"/>
      <c r="IH78" s="21"/>
      <c r="II78" s="21"/>
      <c r="IJ78" s="21"/>
      <c r="IK78" s="21"/>
      <c r="IL78" s="21"/>
      <c r="IM78" s="21"/>
      <c r="IN78" s="21"/>
    </row>
    <row r="79" spans="1:248" s="24" customFormat="1" ht="60" x14ac:dyDescent="0.2">
      <c r="A79" s="12" t="s">
        <v>39</v>
      </c>
      <c r="B79" s="13" t="s">
        <v>209</v>
      </c>
      <c r="C79" s="14" t="s">
        <v>210</v>
      </c>
      <c r="D79" s="22"/>
      <c r="E79" s="13" t="s">
        <v>211</v>
      </c>
      <c r="F79" s="60"/>
      <c r="G79" s="67"/>
      <c r="H79" s="31"/>
      <c r="I79" s="68">
        <f t="shared" ref="I79:I135" si="28">G79-H79</f>
        <v>0</v>
      </c>
      <c r="J79" s="69">
        <v>7622</v>
      </c>
      <c r="K79" s="18"/>
      <c r="L79" s="81">
        <f t="shared" si="27"/>
        <v>7622</v>
      </c>
      <c r="M79" s="128">
        <f t="shared" si="7"/>
        <v>7622</v>
      </c>
      <c r="N79" s="69"/>
      <c r="O79" s="89" t="s">
        <v>37</v>
      </c>
      <c r="P79" s="81">
        <v>5000</v>
      </c>
      <c r="Q79" s="104"/>
      <c r="R79" s="32"/>
      <c r="S79" s="32"/>
      <c r="T79" s="20"/>
      <c r="U79" s="20"/>
      <c r="V79" s="20"/>
      <c r="W79" s="32"/>
      <c r="X79" s="32"/>
      <c r="Y79" s="32"/>
      <c r="Z79" s="32"/>
      <c r="AA79" s="32"/>
      <c r="AB79" s="105"/>
      <c r="AC79" s="135" t="s">
        <v>451</v>
      </c>
      <c r="AD79" s="138"/>
      <c r="AE79" s="139"/>
      <c r="AF79" s="21"/>
      <c r="AG79" s="21"/>
      <c r="AH79" s="21"/>
      <c r="AI79" s="21"/>
      <c r="AJ79" s="21"/>
      <c r="AK79" s="21"/>
      <c r="AL79" s="21"/>
      <c r="AM79" s="21"/>
      <c r="AN79" s="21"/>
      <c r="AO79" s="21"/>
      <c r="AP79" s="21"/>
      <c r="AQ79" s="21"/>
      <c r="AR79" s="21"/>
      <c r="AS79" s="21"/>
      <c r="AT79" s="21"/>
      <c r="AU79" s="21"/>
      <c r="AV79" s="21"/>
      <c r="AW79" s="21"/>
      <c r="AX79" s="21"/>
      <c r="AY79" s="21"/>
      <c r="AZ79" s="21"/>
      <c r="BA79" s="21"/>
      <c r="BB79" s="21"/>
      <c r="BC79" s="21"/>
      <c r="BD79" s="21"/>
      <c r="BE79" s="21"/>
      <c r="BF79" s="21"/>
      <c r="BG79" s="21"/>
      <c r="BH79" s="21"/>
      <c r="BI79" s="21"/>
      <c r="BJ79" s="21"/>
      <c r="BK79" s="21"/>
      <c r="BL79" s="21"/>
      <c r="BM79" s="21"/>
      <c r="BN79" s="21"/>
      <c r="BO79" s="21"/>
      <c r="BP79" s="21"/>
      <c r="BQ79" s="21"/>
      <c r="BR79" s="21"/>
      <c r="BS79" s="21"/>
      <c r="BT79" s="21"/>
      <c r="BU79" s="21"/>
      <c r="BV79" s="21"/>
      <c r="BW79" s="21"/>
      <c r="BX79" s="21"/>
      <c r="BY79" s="21"/>
      <c r="BZ79" s="21"/>
      <c r="CA79" s="21"/>
      <c r="CB79" s="21"/>
      <c r="CC79" s="21"/>
      <c r="CD79" s="21"/>
      <c r="CE79" s="21"/>
      <c r="CF79" s="21"/>
      <c r="CG79" s="21"/>
      <c r="CH79" s="21"/>
      <c r="CI79" s="21"/>
      <c r="CJ79" s="21"/>
      <c r="CK79" s="21"/>
      <c r="CL79" s="21"/>
      <c r="CM79" s="21"/>
      <c r="CN79" s="21"/>
      <c r="CO79" s="21"/>
      <c r="CP79" s="21"/>
      <c r="CQ79" s="21"/>
      <c r="CR79" s="21"/>
      <c r="CS79" s="21"/>
      <c r="CT79" s="21"/>
      <c r="CU79" s="21"/>
      <c r="CV79" s="21"/>
      <c r="CW79" s="21"/>
      <c r="CX79" s="21"/>
      <c r="CY79" s="21"/>
      <c r="CZ79" s="21"/>
      <c r="DA79" s="21"/>
      <c r="DB79" s="21"/>
      <c r="DC79" s="21"/>
      <c r="DD79" s="21"/>
      <c r="DE79" s="21"/>
      <c r="DF79" s="21"/>
      <c r="DG79" s="21"/>
      <c r="DH79" s="21"/>
      <c r="DI79" s="21"/>
      <c r="DJ79" s="21"/>
      <c r="DK79" s="21"/>
      <c r="DL79" s="21"/>
      <c r="DM79" s="21"/>
      <c r="DN79" s="21"/>
      <c r="DO79" s="21"/>
      <c r="DP79" s="21"/>
      <c r="DQ79" s="21"/>
      <c r="DR79" s="21"/>
      <c r="DS79" s="21"/>
      <c r="DT79" s="21"/>
      <c r="DU79" s="21"/>
      <c r="DV79" s="21"/>
      <c r="DW79" s="21"/>
      <c r="DX79" s="21"/>
      <c r="DY79" s="21"/>
      <c r="DZ79" s="21"/>
      <c r="EA79" s="21"/>
      <c r="EB79" s="21"/>
      <c r="EC79" s="21"/>
      <c r="ED79" s="21"/>
      <c r="EE79" s="21"/>
      <c r="EF79" s="21"/>
      <c r="EG79" s="21"/>
      <c r="EH79" s="21"/>
      <c r="EI79" s="21"/>
      <c r="EJ79" s="21"/>
      <c r="EK79" s="21"/>
      <c r="EL79" s="21"/>
      <c r="EM79" s="21"/>
      <c r="EN79" s="21"/>
      <c r="EO79" s="21"/>
      <c r="EP79" s="21"/>
      <c r="EQ79" s="21"/>
      <c r="ER79" s="21"/>
      <c r="ES79" s="21"/>
      <c r="ET79" s="21"/>
      <c r="EU79" s="21"/>
      <c r="EV79" s="21"/>
      <c r="EW79" s="21"/>
      <c r="EX79" s="21"/>
      <c r="EY79" s="21"/>
      <c r="EZ79" s="21"/>
      <c r="FA79" s="21"/>
      <c r="FB79" s="21"/>
      <c r="FC79" s="21"/>
      <c r="FD79" s="21"/>
      <c r="FE79" s="21"/>
      <c r="FF79" s="21"/>
      <c r="FG79" s="21"/>
      <c r="FH79" s="21"/>
      <c r="FI79" s="21"/>
      <c r="FJ79" s="21"/>
      <c r="FK79" s="21"/>
      <c r="FL79" s="21"/>
      <c r="FM79" s="21"/>
      <c r="FN79" s="21"/>
      <c r="FO79" s="21"/>
      <c r="FP79" s="21"/>
      <c r="FQ79" s="21"/>
      <c r="FR79" s="21"/>
      <c r="FS79" s="21"/>
      <c r="FT79" s="21"/>
      <c r="FU79" s="21"/>
      <c r="FV79" s="21"/>
      <c r="FW79" s="21"/>
      <c r="FX79" s="21"/>
      <c r="FY79" s="21"/>
      <c r="FZ79" s="21"/>
      <c r="GA79" s="21"/>
      <c r="GB79" s="21"/>
      <c r="GC79" s="21"/>
      <c r="GD79" s="21"/>
      <c r="GE79" s="21"/>
      <c r="GF79" s="21"/>
      <c r="GG79" s="21"/>
      <c r="GH79" s="21"/>
      <c r="GI79" s="21"/>
      <c r="GJ79" s="21"/>
      <c r="GK79" s="21"/>
      <c r="GL79" s="21"/>
      <c r="GM79" s="21"/>
      <c r="GN79" s="21"/>
      <c r="GO79" s="21"/>
      <c r="GP79" s="21"/>
      <c r="GQ79" s="21"/>
      <c r="GR79" s="21"/>
      <c r="GS79" s="21"/>
      <c r="GT79" s="21"/>
      <c r="GU79" s="21"/>
      <c r="GV79" s="21"/>
      <c r="GW79" s="21"/>
      <c r="GX79" s="21"/>
      <c r="GY79" s="21"/>
      <c r="GZ79" s="21"/>
      <c r="HA79" s="21"/>
      <c r="HB79" s="21"/>
      <c r="HC79" s="21"/>
      <c r="HD79" s="21"/>
      <c r="HE79" s="21"/>
      <c r="HF79" s="21"/>
      <c r="HG79" s="21"/>
      <c r="HH79" s="21"/>
      <c r="HI79" s="21"/>
      <c r="HJ79" s="21"/>
      <c r="HK79" s="21"/>
      <c r="HL79" s="21"/>
      <c r="HM79" s="21"/>
      <c r="HN79" s="21"/>
      <c r="HO79" s="21"/>
      <c r="HP79" s="21"/>
      <c r="HQ79" s="21"/>
      <c r="HR79" s="21"/>
      <c r="HS79" s="21"/>
      <c r="HT79" s="21"/>
      <c r="HU79" s="21"/>
      <c r="HV79" s="21"/>
      <c r="HW79" s="21"/>
      <c r="HX79" s="21"/>
      <c r="HY79" s="21"/>
      <c r="HZ79" s="21"/>
      <c r="IA79" s="21"/>
      <c r="IB79" s="21"/>
      <c r="IC79" s="21"/>
      <c r="ID79" s="21"/>
      <c r="IE79" s="21"/>
      <c r="IF79" s="21"/>
      <c r="IG79" s="21"/>
      <c r="IH79" s="21"/>
      <c r="II79" s="21"/>
      <c r="IJ79" s="21"/>
      <c r="IK79" s="21"/>
      <c r="IL79" s="21"/>
      <c r="IM79" s="21"/>
      <c r="IN79" s="21"/>
    </row>
    <row r="80" spans="1:248" s="21" customFormat="1" ht="57" x14ac:dyDescent="0.2">
      <c r="A80" s="12" t="s">
        <v>43</v>
      </c>
      <c r="B80" s="13" t="s">
        <v>315</v>
      </c>
      <c r="C80" s="14" t="s">
        <v>324</v>
      </c>
      <c r="D80" s="14"/>
      <c r="E80" s="13" t="s">
        <v>402</v>
      </c>
      <c r="F80" s="60"/>
      <c r="G80" s="67"/>
      <c r="H80" s="16"/>
      <c r="I80" s="68">
        <f t="shared" si="28"/>
        <v>0</v>
      </c>
      <c r="J80" s="69"/>
      <c r="K80" s="18">
        <v>20000</v>
      </c>
      <c r="L80" s="81">
        <f t="shared" si="27"/>
        <v>20000</v>
      </c>
      <c r="M80" s="128">
        <f t="shared" ref="M80:M143" si="29">I80+L80</f>
        <v>20000</v>
      </c>
      <c r="N80" s="69"/>
      <c r="O80" s="89" t="s">
        <v>37</v>
      </c>
      <c r="P80" s="90">
        <v>10000</v>
      </c>
      <c r="Q80" s="99"/>
      <c r="R80" s="19"/>
      <c r="S80" s="19"/>
      <c r="T80" s="19"/>
      <c r="U80" s="19"/>
      <c r="V80" s="20"/>
      <c r="W80" s="20"/>
      <c r="X80" s="20"/>
      <c r="Y80" s="19"/>
      <c r="Z80" s="19"/>
      <c r="AA80" s="19"/>
      <c r="AB80" s="100"/>
      <c r="AC80" s="135" t="s">
        <v>451</v>
      </c>
      <c r="AD80" s="138"/>
      <c r="AE80" s="139"/>
    </row>
    <row r="81" spans="1:248" s="21" customFormat="1" ht="57" x14ac:dyDescent="0.2">
      <c r="A81" s="12" t="s">
        <v>48</v>
      </c>
      <c r="B81" s="13" t="s">
        <v>336</v>
      </c>
      <c r="C81" s="14" t="s">
        <v>353</v>
      </c>
      <c r="D81" s="14"/>
      <c r="E81" s="13" t="s">
        <v>211</v>
      </c>
      <c r="F81" s="60"/>
      <c r="G81" s="67"/>
      <c r="H81" s="16"/>
      <c r="I81" s="68">
        <f t="shared" si="28"/>
        <v>0</v>
      </c>
      <c r="J81" s="69"/>
      <c r="K81" s="18">
        <v>20000</v>
      </c>
      <c r="L81" s="81">
        <f t="shared" si="27"/>
        <v>20000</v>
      </c>
      <c r="M81" s="128">
        <f t="shared" si="29"/>
        <v>20000</v>
      </c>
      <c r="N81" s="69"/>
      <c r="O81" s="18"/>
      <c r="P81" s="81"/>
      <c r="Q81" s="99"/>
      <c r="R81" s="20"/>
      <c r="S81" s="20"/>
      <c r="T81" s="20"/>
      <c r="U81" s="19"/>
      <c r="V81" s="19"/>
      <c r="W81" s="19"/>
      <c r="X81" s="19"/>
      <c r="Y81" s="19"/>
      <c r="Z81" s="19"/>
      <c r="AA81" s="19"/>
      <c r="AB81" s="100"/>
      <c r="AC81" s="135" t="s">
        <v>451</v>
      </c>
      <c r="AD81" s="138"/>
      <c r="AE81" s="139"/>
    </row>
    <row r="82" spans="1:248" s="21" customFormat="1" ht="57" x14ac:dyDescent="0.2">
      <c r="A82" s="12" t="s">
        <v>137</v>
      </c>
      <c r="B82" s="13" t="s">
        <v>414</v>
      </c>
      <c r="C82" s="14" t="s">
        <v>397</v>
      </c>
      <c r="D82" s="14"/>
      <c r="E82" s="13" t="s">
        <v>477</v>
      </c>
      <c r="F82" s="60"/>
      <c r="G82" s="67"/>
      <c r="H82" s="16"/>
      <c r="I82" s="68">
        <f>G82-H82</f>
        <v>0</v>
      </c>
      <c r="J82" s="69"/>
      <c r="K82" s="18">
        <v>20000</v>
      </c>
      <c r="L82" s="81">
        <f t="shared" si="27"/>
        <v>20000</v>
      </c>
      <c r="M82" s="128">
        <f t="shared" si="29"/>
        <v>20000</v>
      </c>
      <c r="N82" s="69"/>
      <c r="O82" s="18"/>
      <c r="P82" s="81"/>
      <c r="Q82" s="99"/>
      <c r="R82" s="20"/>
      <c r="S82" s="20"/>
      <c r="T82" s="20"/>
      <c r="U82" s="19"/>
      <c r="V82" s="19"/>
      <c r="W82" s="19"/>
      <c r="X82" s="19"/>
      <c r="Y82" s="19"/>
      <c r="Z82" s="19"/>
      <c r="AA82" s="19"/>
      <c r="AB82" s="100"/>
      <c r="AC82" s="135" t="s">
        <v>451</v>
      </c>
      <c r="AD82" s="138"/>
      <c r="AE82" s="139"/>
    </row>
    <row r="83" spans="1:248" s="21" customFormat="1" ht="57" x14ac:dyDescent="0.2">
      <c r="A83" s="12" t="s">
        <v>52</v>
      </c>
      <c r="B83" s="13" t="s">
        <v>335</v>
      </c>
      <c r="C83" s="14" t="s">
        <v>328</v>
      </c>
      <c r="D83" s="14"/>
      <c r="E83" s="13" t="s">
        <v>211</v>
      </c>
      <c r="F83" s="60"/>
      <c r="G83" s="67"/>
      <c r="H83" s="16"/>
      <c r="I83" s="68">
        <f t="shared" si="28"/>
        <v>0</v>
      </c>
      <c r="J83" s="69"/>
      <c r="K83" s="18">
        <v>20000</v>
      </c>
      <c r="L83" s="81">
        <f t="shared" si="27"/>
        <v>20000</v>
      </c>
      <c r="M83" s="128">
        <f t="shared" si="29"/>
        <v>20000</v>
      </c>
      <c r="N83" s="69"/>
      <c r="O83" s="18"/>
      <c r="P83" s="81"/>
      <c r="Q83" s="99"/>
      <c r="R83" s="20"/>
      <c r="S83" s="20"/>
      <c r="T83" s="20"/>
      <c r="U83" s="19"/>
      <c r="V83" s="19"/>
      <c r="W83" s="19"/>
      <c r="X83" s="19"/>
      <c r="Y83" s="19"/>
      <c r="Z83" s="19"/>
      <c r="AA83" s="19"/>
      <c r="AB83" s="100"/>
      <c r="AC83" s="135" t="s">
        <v>451</v>
      </c>
      <c r="AD83" s="138"/>
      <c r="AE83" s="139"/>
    </row>
    <row r="84" spans="1:248" s="21" customFormat="1" ht="42.75" x14ac:dyDescent="0.2">
      <c r="A84" s="12" t="s">
        <v>59</v>
      </c>
      <c r="B84" s="13" t="s">
        <v>370</v>
      </c>
      <c r="C84" s="14" t="s">
        <v>371</v>
      </c>
      <c r="D84" s="14"/>
      <c r="E84" s="13" t="s">
        <v>211</v>
      </c>
      <c r="F84" s="60"/>
      <c r="G84" s="67"/>
      <c r="H84" s="16"/>
      <c r="I84" s="68">
        <f t="shared" si="28"/>
        <v>0</v>
      </c>
      <c r="J84" s="69"/>
      <c r="K84" s="18">
        <v>2000</v>
      </c>
      <c r="L84" s="81">
        <f t="shared" si="27"/>
        <v>2000</v>
      </c>
      <c r="M84" s="128">
        <f t="shared" si="29"/>
        <v>2000</v>
      </c>
      <c r="N84" s="69"/>
      <c r="O84" s="18"/>
      <c r="P84" s="81"/>
      <c r="Q84" s="99"/>
      <c r="R84" s="20"/>
      <c r="S84" s="20"/>
      <c r="T84" s="20"/>
      <c r="U84" s="19"/>
      <c r="V84" s="19"/>
      <c r="W84" s="19"/>
      <c r="X84" s="19"/>
      <c r="Y84" s="19"/>
      <c r="Z84" s="19"/>
      <c r="AA84" s="19"/>
      <c r="AB84" s="100"/>
      <c r="AC84" s="135" t="s">
        <v>452</v>
      </c>
      <c r="AD84" s="138"/>
      <c r="AE84" s="139"/>
    </row>
    <row r="85" spans="1:248" s="21" customFormat="1" ht="30.75" customHeight="1" x14ac:dyDescent="0.2">
      <c r="A85" s="12" t="s">
        <v>62</v>
      </c>
      <c r="B85" s="13" t="s">
        <v>329</v>
      </c>
      <c r="C85" s="14" t="s">
        <v>330</v>
      </c>
      <c r="D85" s="14"/>
      <c r="E85" s="13" t="s">
        <v>211</v>
      </c>
      <c r="F85" s="60"/>
      <c r="G85" s="67"/>
      <c r="H85" s="16"/>
      <c r="I85" s="68">
        <f t="shared" si="28"/>
        <v>0</v>
      </c>
      <c r="J85" s="69"/>
      <c r="K85" s="18">
        <v>3750</v>
      </c>
      <c r="L85" s="81">
        <f t="shared" si="27"/>
        <v>3750</v>
      </c>
      <c r="M85" s="128">
        <f t="shared" si="29"/>
        <v>3750</v>
      </c>
      <c r="N85" s="69"/>
      <c r="O85" s="18"/>
      <c r="P85" s="81"/>
      <c r="Q85" s="99"/>
      <c r="R85" s="20"/>
      <c r="S85" s="20"/>
      <c r="T85" s="20"/>
      <c r="U85" s="19"/>
      <c r="V85" s="19"/>
      <c r="W85" s="19"/>
      <c r="X85" s="19"/>
      <c r="Y85" s="19"/>
      <c r="Z85" s="19"/>
      <c r="AA85" s="19"/>
      <c r="AB85" s="100"/>
      <c r="AC85" s="135" t="s">
        <v>452</v>
      </c>
      <c r="AD85" s="138"/>
      <c r="AE85" s="139"/>
    </row>
    <row r="86" spans="1:248" s="21" customFormat="1" ht="42.75" x14ac:dyDescent="0.2">
      <c r="A86" s="12" t="s">
        <v>67</v>
      </c>
      <c r="B86" s="13" t="s">
        <v>417</v>
      </c>
      <c r="C86" s="14" t="s">
        <v>332</v>
      </c>
      <c r="D86" s="14"/>
      <c r="E86" s="13" t="s">
        <v>211</v>
      </c>
      <c r="F86" s="60"/>
      <c r="G86" s="67"/>
      <c r="H86" s="16"/>
      <c r="I86" s="68">
        <f t="shared" si="28"/>
        <v>0</v>
      </c>
      <c r="J86" s="69"/>
      <c r="K86" s="18">
        <v>3000</v>
      </c>
      <c r="L86" s="81">
        <f t="shared" si="27"/>
        <v>3000</v>
      </c>
      <c r="M86" s="128">
        <f t="shared" si="29"/>
        <v>3000</v>
      </c>
      <c r="N86" s="69"/>
      <c r="O86" s="18"/>
      <c r="P86" s="81"/>
      <c r="Q86" s="99"/>
      <c r="R86" s="20"/>
      <c r="S86" s="20"/>
      <c r="T86" s="20"/>
      <c r="U86" s="19"/>
      <c r="V86" s="19"/>
      <c r="W86" s="19"/>
      <c r="X86" s="19"/>
      <c r="Y86" s="19"/>
      <c r="Z86" s="19"/>
      <c r="AA86" s="19"/>
      <c r="AB86" s="100"/>
      <c r="AC86" s="135" t="s">
        <v>452</v>
      </c>
      <c r="AD86" s="138"/>
      <c r="AE86" s="139"/>
    </row>
    <row r="87" spans="1:248" s="21" customFormat="1" ht="26.25" customHeight="1" x14ac:dyDescent="0.2">
      <c r="A87" s="12" t="s">
        <v>73</v>
      </c>
      <c r="B87" s="13" t="s">
        <v>331</v>
      </c>
      <c r="C87" s="14" t="s">
        <v>365</v>
      </c>
      <c r="D87" s="14"/>
      <c r="E87" s="13" t="s">
        <v>211</v>
      </c>
      <c r="F87" s="60"/>
      <c r="G87" s="67"/>
      <c r="H87" s="16"/>
      <c r="I87" s="68">
        <f t="shared" si="28"/>
        <v>0</v>
      </c>
      <c r="J87" s="69"/>
      <c r="K87" s="18">
        <v>1000</v>
      </c>
      <c r="L87" s="81">
        <f t="shared" si="27"/>
        <v>1000</v>
      </c>
      <c r="M87" s="128">
        <f t="shared" si="29"/>
        <v>1000</v>
      </c>
      <c r="N87" s="69"/>
      <c r="O87" s="18"/>
      <c r="P87" s="81"/>
      <c r="Q87" s="99"/>
      <c r="R87" s="20"/>
      <c r="S87" s="20"/>
      <c r="T87" s="20"/>
      <c r="U87" s="19"/>
      <c r="V87" s="19"/>
      <c r="W87" s="19"/>
      <c r="X87" s="19"/>
      <c r="Y87" s="19"/>
      <c r="Z87" s="19"/>
      <c r="AA87" s="19"/>
      <c r="AB87" s="100"/>
      <c r="AC87" s="135" t="s">
        <v>452</v>
      </c>
      <c r="AD87" s="138"/>
      <c r="AE87" s="139"/>
    </row>
    <row r="88" spans="1:248" s="21" customFormat="1" ht="42.75" x14ac:dyDescent="0.2">
      <c r="A88" s="12" t="s">
        <v>163</v>
      </c>
      <c r="B88" s="13" t="s">
        <v>366</v>
      </c>
      <c r="C88" s="14" t="s">
        <v>471</v>
      </c>
      <c r="D88" s="14"/>
      <c r="E88" s="13" t="s">
        <v>211</v>
      </c>
      <c r="F88" s="60"/>
      <c r="G88" s="67"/>
      <c r="H88" s="16"/>
      <c r="I88" s="68">
        <f t="shared" si="28"/>
        <v>0</v>
      </c>
      <c r="J88" s="69"/>
      <c r="K88" s="18">
        <v>7000</v>
      </c>
      <c r="L88" s="81">
        <f t="shared" si="27"/>
        <v>7000</v>
      </c>
      <c r="M88" s="128">
        <f t="shared" si="29"/>
        <v>7000</v>
      </c>
      <c r="N88" s="69"/>
      <c r="O88" s="18"/>
      <c r="P88" s="81"/>
      <c r="Q88" s="99"/>
      <c r="R88" s="20"/>
      <c r="S88" s="20"/>
      <c r="T88" s="20"/>
      <c r="U88" s="19"/>
      <c r="V88" s="19"/>
      <c r="W88" s="19"/>
      <c r="X88" s="19"/>
      <c r="Y88" s="19"/>
      <c r="Z88" s="19"/>
      <c r="AA88" s="19"/>
      <c r="AB88" s="100"/>
      <c r="AC88" s="135" t="s">
        <v>452</v>
      </c>
      <c r="AD88" s="138"/>
      <c r="AE88" s="139"/>
    </row>
    <row r="89" spans="1:248" s="21" customFormat="1" ht="45" x14ac:dyDescent="0.2">
      <c r="A89" s="12" t="s">
        <v>167</v>
      </c>
      <c r="B89" s="13" t="s">
        <v>472</v>
      </c>
      <c r="C89" s="14" t="s">
        <v>369</v>
      </c>
      <c r="D89" s="14"/>
      <c r="E89" s="13" t="s">
        <v>211</v>
      </c>
      <c r="F89" s="60"/>
      <c r="G89" s="67"/>
      <c r="H89" s="16"/>
      <c r="I89" s="68">
        <f t="shared" si="28"/>
        <v>0</v>
      </c>
      <c r="J89" s="69"/>
      <c r="K89" s="18">
        <v>10000</v>
      </c>
      <c r="L89" s="81">
        <f t="shared" si="27"/>
        <v>10000</v>
      </c>
      <c r="M89" s="128">
        <f t="shared" si="29"/>
        <v>10000</v>
      </c>
      <c r="N89" s="69"/>
      <c r="O89" s="18"/>
      <c r="P89" s="81"/>
      <c r="Q89" s="99"/>
      <c r="R89" s="20"/>
      <c r="S89" s="20"/>
      <c r="T89" s="20"/>
      <c r="U89" s="19"/>
      <c r="V89" s="19"/>
      <c r="W89" s="19"/>
      <c r="X89" s="19"/>
      <c r="Y89" s="19"/>
      <c r="Z89" s="19"/>
      <c r="AA89" s="19"/>
      <c r="AB89" s="100"/>
      <c r="AC89" s="135" t="s">
        <v>452</v>
      </c>
      <c r="AD89" s="138"/>
      <c r="AE89" s="139"/>
    </row>
    <row r="90" spans="1:248" s="21" customFormat="1" ht="42.75" x14ac:dyDescent="0.2">
      <c r="A90" s="12" t="s">
        <v>171</v>
      </c>
      <c r="B90" s="13" t="s">
        <v>372</v>
      </c>
      <c r="C90" s="14" t="s">
        <v>373</v>
      </c>
      <c r="D90" s="14"/>
      <c r="E90" s="13" t="s">
        <v>211</v>
      </c>
      <c r="F90" s="60"/>
      <c r="G90" s="67"/>
      <c r="H90" s="16"/>
      <c r="I90" s="68">
        <f t="shared" si="28"/>
        <v>0</v>
      </c>
      <c r="J90" s="69"/>
      <c r="K90" s="18">
        <v>1200</v>
      </c>
      <c r="L90" s="81">
        <f t="shared" si="27"/>
        <v>1200</v>
      </c>
      <c r="M90" s="128">
        <f t="shared" si="29"/>
        <v>1200</v>
      </c>
      <c r="N90" s="69"/>
      <c r="O90" s="18"/>
      <c r="P90" s="81"/>
      <c r="Q90" s="99"/>
      <c r="R90" s="20"/>
      <c r="S90" s="20"/>
      <c r="T90" s="20"/>
      <c r="U90" s="19"/>
      <c r="V90" s="19"/>
      <c r="W90" s="19"/>
      <c r="X90" s="19"/>
      <c r="Y90" s="19"/>
      <c r="Z90" s="19"/>
      <c r="AA90" s="19"/>
      <c r="AB90" s="100"/>
      <c r="AC90" s="135" t="s">
        <v>452</v>
      </c>
      <c r="AD90" s="138"/>
      <c r="AE90" s="139"/>
    </row>
    <row r="91" spans="1:248" s="21" customFormat="1" ht="105" x14ac:dyDescent="0.2">
      <c r="A91" s="12" t="s">
        <v>347</v>
      </c>
      <c r="B91" s="13" t="s">
        <v>422</v>
      </c>
      <c r="C91" s="14" t="s">
        <v>438</v>
      </c>
      <c r="D91" s="14"/>
      <c r="E91" s="13" t="s">
        <v>211</v>
      </c>
      <c r="F91" s="60"/>
      <c r="G91" s="67"/>
      <c r="H91" s="16"/>
      <c r="I91" s="68">
        <f t="shared" si="28"/>
        <v>0</v>
      </c>
      <c r="J91" s="69"/>
      <c r="K91" s="18">
        <v>7000</v>
      </c>
      <c r="L91" s="81">
        <f t="shared" si="27"/>
        <v>7000</v>
      </c>
      <c r="M91" s="128">
        <f t="shared" si="29"/>
        <v>7000</v>
      </c>
      <c r="N91" s="69"/>
      <c r="O91" s="18"/>
      <c r="P91" s="81"/>
      <c r="Q91" s="99"/>
      <c r="R91" s="20"/>
      <c r="S91" s="20"/>
      <c r="T91" s="20"/>
      <c r="U91" s="19"/>
      <c r="V91" s="19"/>
      <c r="W91" s="19"/>
      <c r="X91" s="19"/>
      <c r="Y91" s="19"/>
      <c r="Z91" s="19"/>
      <c r="AA91" s="19"/>
      <c r="AB91" s="100"/>
      <c r="AC91" s="135" t="s">
        <v>452</v>
      </c>
      <c r="AD91" s="138"/>
      <c r="AE91" s="139"/>
    </row>
    <row r="92" spans="1:248" s="21" customFormat="1" ht="42.75" x14ac:dyDescent="0.2">
      <c r="A92" s="12" t="s">
        <v>348</v>
      </c>
      <c r="B92" s="13" t="s">
        <v>368</v>
      </c>
      <c r="C92" s="14" t="s">
        <v>367</v>
      </c>
      <c r="D92" s="14"/>
      <c r="E92" s="13" t="s">
        <v>403</v>
      </c>
      <c r="F92" s="60"/>
      <c r="G92" s="67"/>
      <c r="H92" s="16"/>
      <c r="I92" s="68">
        <f t="shared" si="28"/>
        <v>0</v>
      </c>
      <c r="J92" s="69"/>
      <c r="K92" s="18">
        <v>10000</v>
      </c>
      <c r="L92" s="81">
        <f t="shared" si="27"/>
        <v>10000</v>
      </c>
      <c r="M92" s="128">
        <f t="shared" si="29"/>
        <v>10000</v>
      </c>
      <c r="N92" s="69"/>
      <c r="O92" s="18"/>
      <c r="P92" s="81"/>
      <c r="Q92" s="99"/>
      <c r="R92" s="20"/>
      <c r="S92" s="20"/>
      <c r="T92" s="20"/>
      <c r="U92" s="19"/>
      <c r="V92" s="19"/>
      <c r="W92" s="19"/>
      <c r="X92" s="19"/>
      <c r="Y92" s="19"/>
      <c r="Z92" s="19"/>
      <c r="AA92" s="19"/>
      <c r="AB92" s="100"/>
      <c r="AC92" s="135" t="s">
        <v>452</v>
      </c>
      <c r="AD92" s="138"/>
      <c r="AE92" s="139"/>
    </row>
    <row r="93" spans="1:248" s="21" customFormat="1" ht="43.5" thickBot="1" x14ac:dyDescent="0.25">
      <c r="A93" s="12" t="s">
        <v>349</v>
      </c>
      <c r="B93" s="13" t="s">
        <v>356</v>
      </c>
      <c r="C93" s="14" t="s">
        <v>359</v>
      </c>
      <c r="D93" s="14"/>
      <c r="E93" s="13" t="s">
        <v>211</v>
      </c>
      <c r="F93" s="60"/>
      <c r="G93" s="67"/>
      <c r="H93" s="16"/>
      <c r="I93" s="68">
        <f t="shared" si="28"/>
        <v>0</v>
      </c>
      <c r="J93" s="69"/>
      <c r="K93" s="18">
        <f>160000000/656</f>
        <v>243902.43902439025</v>
      </c>
      <c r="L93" s="81">
        <f t="shared" si="27"/>
        <v>243902.43902439025</v>
      </c>
      <c r="M93" s="128">
        <f t="shared" si="29"/>
        <v>243902.43902439025</v>
      </c>
      <c r="N93" s="69"/>
      <c r="O93" s="18"/>
      <c r="P93" s="81"/>
      <c r="Q93" s="99"/>
      <c r="R93" s="20"/>
      <c r="S93" s="20"/>
      <c r="T93" s="20"/>
      <c r="U93" s="19"/>
      <c r="V93" s="19"/>
      <c r="W93" s="19"/>
      <c r="X93" s="19"/>
      <c r="Y93" s="19"/>
      <c r="Z93" s="19"/>
      <c r="AA93" s="19"/>
      <c r="AB93" s="100"/>
      <c r="AC93" s="135" t="s">
        <v>452</v>
      </c>
      <c r="AD93" s="138"/>
      <c r="AE93" s="139"/>
    </row>
    <row r="94" spans="1:248" s="3" customFormat="1" thickBot="1" x14ac:dyDescent="0.25">
      <c r="A94" s="38" t="s">
        <v>212</v>
      </c>
      <c r="B94" s="39"/>
      <c r="C94" s="40"/>
      <c r="D94" s="41"/>
      <c r="E94" s="42"/>
      <c r="F94" s="58">
        <f t="shared" ref="F94:P94" si="30">SUM(F95:F97)</f>
        <v>0</v>
      </c>
      <c r="G94" s="65">
        <f t="shared" si="30"/>
        <v>0</v>
      </c>
      <c r="H94" s="43">
        <f t="shared" si="30"/>
        <v>0</v>
      </c>
      <c r="I94" s="71">
        <f t="shared" si="30"/>
        <v>0</v>
      </c>
      <c r="J94" s="65">
        <f>SUM(J95:J97)</f>
        <v>31524.490172374106</v>
      </c>
      <c r="K94" s="80">
        <f t="shared" si="30"/>
        <v>0</v>
      </c>
      <c r="L94" s="66">
        <f t="shared" si="30"/>
        <v>31524.490172374106</v>
      </c>
      <c r="M94" s="66">
        <f t="shared" si="30"/>
        <v>31524.490172374106</v>
      </c>
      <c r="N94" s="65">
        <f t="shared" si="30"/>
        <v>0</v>
      </c>
      <c r="O94" s="80">
        <f t="shared" si="30"/>
        <v>0</v>
      </c>
      <c r="P94" s="66">
        <f t="shared" si="30"/>
        <v>0</v>
      </c>
      <c r="Q94" s="97"/>
      <c r="R94" s="44"/>
      <c r="S94" s="44"/>
      <c r="T94" s="44"/>
      <c r="U94" s="44"/>
      <c r="V94" s="44"/>
      <c r="W94" s="44"/>
      <c r="X94" s="44"/>
      <c r="Y94" s="44"/>
      <c r="Z94" s="44"/>
      <c r="AA94" s="44"/>
      <c r="AB94" s="98"/>
      <c r="AC94" s="130"/>
      <c r="AD94" s="148"/>
      <c r="AE94" s="149"/>
    </row>
    <row r="95" spans="1:248" s="24" customFormat="1" ht="75" x14ac:dyDescent="0.2">
      <c r="A95" s="12" t="s">
        <v>27</v>
      </c>
      <c r="B95" s="13" t="s">
        <v>213</v>
      </c>
      <c r="C95" s="14" t="s">
        <v>214</v>
      </c>
      <c r="D95" s="22"/>
      <c r="E95" s="13" t="s">
        <v>215</v>
      </c>
      <c r="F95" s="60"/>
      <c r="G95" s="67"/>
      <c r="H95" s="31"/>
      <c r="I95" s="68">
        <f t="shared" si="28"/>
        <v>0</v>
      </c>
      <c r="J95" s="205">
        <v>1524.4901723741041</v>
      </c>
      <c r="K95" s="18"/>
      <c r="L95" s="81">
        <f>J95+K95</f>
        <v>1524.4901723741041</v>
      </c>
      <c r="M95" s="128">
        <f t="shared" si="29"/>
        <v>1524.4901723741041</v>
      </c>
      <c r="N95" s="69"/>
      <c r="O95" s="18"/>
      <c r="P95" s="81"/>
      <c r="Q95" s="104"/>
      <c r="R95" s="32"/>
      <c r="S95" s="20"/>
      <c r="T95" s="32"/>
      <c r="U95" s="32"/>
      <c r="V95" s="32"/>
      <c r="W95" s="32"/>
      <c r="X95" s="32"/>
      <c r="Y95" s="32"/>
      <c r="Z95" s="32"/>
      <c r="AA95" s="32"/>
      <c r="AB95" s="105"/>
      <c r="AC95" s="136" t="s">
        <v>453</v>
      </c>
      <c r="AD95" s="138"/>
      <c r="AE95" s="139"/>
      <c r="AF95" s="21"/>
      <c r="AG95" s="21"/>
      <c r="AH95" s="21"/>
      <c r="AI95" s="21"/>
      <c r="AJ95" s="21"/>
      <c r="AK95" s="21"/>
      <c r="AL95" s="21"/>
      <c r="AM95" s="21"/>
      <c r="AN95" s="21"/>
      <c r="AO95" s="21"/>
      <c r="AP95" s="21"/>
      <c r="AQ95" s="21"/>
      <c r="AR95" s="21"/>
      <c r="AS95" s="21"/>
      <c r="AT95" s="21"/>
      <c r="AU95" s="21"/>
      <c r="AV95" s="21"/>
      <c r="AW95" s="21"/>
      <c r="AX95" s="21"/>
      <c r="AY95" s="21"/>
      <c r="AZ95" s="21"/>
      <c r="BA95" s="21"/>
      <c r="BB95" s="21"/>
      <c r="BC95" s="21"/>
      <c r="BD95" s="21"/>
      <c r="BE95" s="21"/>
      <c r="BF95" s="21"/>
      <c r="BG95" s="21"/>
      <c r="BH95" s="21"/>
      <c r="BI95" s="21"/>
      <c r="BJ95" s="21"/>
      <c r="BK95" s="21"/>
      <c r="BL95" s="21"/>
      <c r="BM95" s="21"/>
      <c r="BN95" s="21"/>
      <c r="BO95" s="21"/>
      <c r="BP95" s="21"/>
      <c r="BQ95" s="21"/>
      <c r="BR95" s="21"/>
      <c r="BS95" s="21"/>
      <c r="BT95" s="21"/>
      <c r="BU95" s="21"/>
      <c r="BV95" s="21"/>
      <c r="BW95" s="21"/>
      <c r="BX95" s="21"/>
      <c r="BY95" s="21"/>
      <c r="BZ95" s="21"/>
      <c r="CA95" s="21"/>
      <c r="CB95" s="21"/>
      <c r="CC95" s="21"/>
      <c r="CD95" s="21"/>
      <c r="CE95" s="21"/>
      <c r="CF95" s="21"/>
      <c r="CG95" s="21"/>
      <c r="CH95" s="21"/>
      <c r="CI95" s="21"/>
      <c r="CJ95" s="21"/>
      <c r="CK95" s="21"/>
      <c r="CL95" s="21"/>
      <c r="CM95" s="21"/>
      <c r="CN95" s="21"/>
      <c r="CO95" s="21"/>
      <c r="CP95" s="21"/>
      <c r="CQ95" s="21"/>
      <c r="CR95" s="21"/>
      <c r="CS95" s="21"/>
      <c r="CT95" s="21"/>
      <c r="CU95" s="21"/>
      <c r="CV95" s="21"/>
      <c r="CW95" s="21"/>
      <c r="CX95" s="21"/>
      <c r="CY95" s="21"/>
      <c r="CZ95" s="21"/>
      <c r="DA95" s="21"/>
      <c r="DB95" s="21"/>
      <c r="DC95" s="21"/>
      <c r="DD95" s="21"/>
      <c r="DE95" s="21"/>
      <c r="DF95" s="21"/>
      <c r="DG95" s="21"/>
      <c r="DH95" s="21"/>
      <c r="DI95" s="21"/>
      <c r="DJ95" s="21"/>
      <c r="DK95" s="21"/>
      <c r="DL95" s="21"/>
      <c r="DM95" s="21"/>
      <c r="DN95" s="21"/>
      <c r="DO95" s="21"/>
      <c r="DP95" s="21"/>
      <c r="DQ95" s="21"/>
      <c r="DR95" s="21"/>
      <c r="DS95" s="21"/>
      <c r="DT95" s="21"/>
      <c r="DU95" s="21"/>
      <c r="DV95" s="21"/>
      <c r="DW95" s="21"/>
      <c r="DX95" s="21"/>
      <c r="DY95" s="21"/>
      <c r="DZ95" s="21"/>
      <c r="EA95" s="21"/>
      <c r="EB95" s="21"/>
      <c r="EC95" s="21"/>
      <c r="ED95" s="21"/>
      <c r="EE95" s="21"/>
      <c r="EF95" s="21"/>
      <c r="EG95" s="21"/>
      <c r="EH95" s="21"/>
      <c r="EI95" s="21"/>
      <c r="EJ95" s="21"/>
      <c r="EK95" s="21"/>
      <c r="EL95" s="21"/>
      <c r="EM95" s="21"/>
      <c r="EN95" s="21"/>
      <c r="EO95" s="21"/>
      <c r="EP95" s="21"/>
      <c r="EQ95" s="21"/>
      <c r="ER95" s="21"/>
      <c r="ES95" s="21"/>
      <c r="ET95" s="21"/>
      <c r="EU95" s="21"/>
      <c r="EV95" s="21"/>
      <c r="EW95" s="21"/>
      <c r="EX95" s="21"/>
      <c r="EY95" s="21"/>
      <c r="EZ95" s="21"/>
      <c r="FA95" s="21"/>
      <c r="FB95" s="21"/>
      <c r="FC95" s="21"/>
      <c r="FD95" s="21"/>
      <c r="FE95" s="21"/>
      <c r="FF95" s="21"/>
      <c r="FG95" s="21"/>
      <c r="FH95" s="21"/>
      <c r="FI95" s="21"/>
      <c r="FJ95" s="21"/>
      <c r="FK95" s="21"/>
      <c r="FL95" s="21"/>
      <c r="FM95" s="21"/>
      <c r="FN95" s="21"/>
      <c r="FO95" s="21"/>
      <c r="FP95" s="21"/>
      <c r="FQ95" s="21"/>
      <c r="FR95" s="21"/>
      <c r="FS95" s="21"/>
      <c r="FT95" s="21"/>
      <c r="FU95" s="21"/>
      <c r="FV95" s="21"/>
      <c r="FW95" s="21"/>
      <c r="FX95" s="21"/>
      <c r="FY95" s="21"/>
      <c r="FZ95" s="21"/>
      <c r="GA95" s="21"/>
      <c r="GB95" s="21"/>
      <c r="GC95" s="21"/>
      <c r="GD95" s="21"/>
      <c r="GE95" s="21"/>
      <c r="GF95" s="21"/>
      <c r="GG95" s="21"/>
      <c r="GH95" s="21"/>
      <c r="GI95" s="21"/>
      <c r="GJ95" s="21"/>
      <c r="GK95" s="21"/>
      <c r="GL95" s="21"/>
      <c r="GM95" s="21"/>
      <c r="GN95" s="21"/>
      <c r="GO95" s="21"/>
      <c r="GP95" s="21"/>
      <c r="GQ95" s="21"/>
      <c r="GR95" s="21"/>
      <c r="GS95" s="21"/>
      <c r="GT95" s="21"/>
      <c r="GU95" s="21"/>
      <c r="GV95" s="21"/>
      <c r="GW95" s="21"/>
      <c r="GX95" s="21"/>
      <c r="GY95" s="21"/>
      <c r="GZ95" s="21"/>
      <c r="HA95" s="21"/>
      <c r="HB95" s="21"/>
      <c r="HC95" s="21"/>
      <c r="HD95" s="21"/>
      <c r="HE95" s="21"/>
      <c r="HF95" s="21"/>
      <c r="HG95" s="21"/>
      <c r="HH95" s="21"/>
      <c r="HI95" s="21"/>
      <c r="HJ95" s="21"/>
      <c r="HK95" s="21"/>
      <c r="HL95" s="21"/>
      <c r="HM95" s="21"/>
      <c r="HN95" s="21"/>
      <c r="HO95" s="21"/>
      <c r="HP95" s="21"/>
      <c r="HQ95" s="21"/>
      <c r="HR95" s="21"/>
      <c r="HS95" s="21"/>
      <c r="HT95" s="21"/>
      <c r="HU95" s="21"/>
      <c r="HV95" s="21"/>
      <c r="HW95" s="21"/>
      <c r="HX95" s="21"/>
      <c r="HY95" s="21"/>
      <c r="HZ95" s="21"/>
      <c r="IA95" s="21"/>
      <c r="IB95" s="21"/>
      <c r="IC95" s="21"/>
      <c r="ID95" s="21"/>
      <c r="IE95" s="21"/>
      <c r="IF95" s="21"/>
      <c r="IG95" s="21"/>
      <c r="IH95" s="21"/>
      <c r="II95" s="21"/>
      <c r="IJ95" s="21"/>
      <c r="IK95" s="21"/>
      <c r="IL95" s="21"/>
      <c r="IM95" s="21"/>
      <c r="IN95" s="21"/>
    </row>
    <row r="96" spans="1:248" s="24" customFormat="1" ht="60" x14ac:dyDescent="0.2">
      <c r="A96" s="12" t="s">
        <v>33</v>
      </c>
      <c r="B96" s="13" t="s">
        <v>216</v>
      </c>
      <c r="C96" s="14" t="s">
        <v>217</v>
      </c>
      <c r="D96" s="22"/>
      <c r="E96" s="13" t="s">
        <v>218</v>
      </c>
      <c r="F96" s="60"/>
      <c r="G96" s="67"/>
      <c r="H96" s="31"/>
      <c r="I96" s="68">
        <f t="shared" si="28"/>
        <v>0</v>
      </c>
      <c r="J96" s="205">
        <v>5000</v>
      </c>
      <c r="K96" s="18"/>
      <c r="L96" s="81">
        <f>J96+K96</f>
        <v>5000</v>
      </c>
      <c r="M96" s="128">
        <f t="shared" si="29"/>
        <v>5000</v>
      </c>
      <c r="N96" s="69"/>
      <c r="O96" s="18"/>
      <c r="P96" s="81"/>
      <c r="Q96" s="104"/>
      <c r="R96" s="32"/>
      <c r="S96" s="20"/>
      <c r="T96" s="32"/>
      <c r="U96" s="32"/>
      <c r="V96" s="32"/>
      <c r="W96" s="32"/>
      <c r="X96" s="32"/>
      <c r="Y96" s="32"/>
      <c r="Z96" s="32"/>
      <c r="AA96" s="32"/>
      <c r="AB96" s="105"/>
      <c r="AC96" s="136" t="s">
        <v>453</v>
      </c>
      <c r="AD96" s="138"/>
      <c r="AE96" s="139"/>
      <c r="AF96" s="21"/>
      <c r="AG96" s="21"/>
      <c r="AH96" s="21"/>
      <c r="AI96" s="21"/>
      <c r="AJ96" s="21"/>
      <c r="AK96" s="21"/>
      <c r="AL96" s="21"/>
      <c r="AM96" s="21"/>
      <c r="AN96" s="21"/>
      <c r="AO96" s="21"/>
      <c r="AP96" s="21"/>
      <c r="AQ96" s="21"/>
      <c r="AR96" s="21"/>
      <c r="AS96" s="21"/>
      <c r="AT96" s="21"/>
      <c r="AU96" s="21"/>
      <c r="AV96" s="21"/>
      <c r="AW96" s="21"/>
      <c r="AX96" s="21"/>
      <c r="AY96" s="21"/>
      <c r="AZ96" s="21"/>
      <c r="BA96" s="21"/>
      <c r="BB96" s="21"/>
      <c r="BC96" s="21"/>
      <c r="BD96" s="21"/>
      <c r="BE96" s="21"/>
      <c r="BF96" s="21"/>
      <c r="BG96" s="21"/>
      <c r="BH96" s="21"/>
      <c r="BI96" s="21"/>
      <c r="BJ96" s="21"/>
      <c r="BK96" s="21"/>
      <c r="BL96" s="21"/>
      <c r="BM96" s="21"/>
      <c r="BN96" s="21"/>
      <c r="BO96" s="21"/>
      <c r="BP96" s="21"/>
      <c r="BQ96" s="21"/>
      <c r="BR96" s="21"/>
      <c r="BS96" s="21"/>
      <c r="BT96" s="21"/>
      <c r="BU96" s="21"/>
      <c r="BV96" s="21"/>
      <c r="BW96" s="21"/>
      <c r="BX96" s="21"/>
      <c r="BY96" s="21"/>
      <c r="BZ96" s="21"/>
      <c r="CA96" s="21"/>
      <c r="CB96" s="21"/>
      <c r="CC96" s="21"/>
      <c r="CD96" s="21"/>
      <c r="CE96" s="21"/>
      <c r="CF96" s="21"/>
      <c r="CG96" s="21"/>
      <c r="CH96" s="21"/>
      <c r="CI96" s="21"/>
      <c r="CJ96" s="21"/>
      <c r="CK96" s="21"/>
      <c r="CL96" s="21"/>
      <c r="CM96" s="21"/>
      <c r="CN96" s="21"/>
      <c r="CO96" s="21"/>
      <c r="CP96" s="21"/>
      <c r="CQ96" s="21"/>
      <c r="CR96" s="21"/>
      <c r="CS96" s="21"/>
      <c r="CT96" s="21"/>
      <c r="CU96" s="21"/>
      <c r="CV96" s="21"/>
      <c r="CW96" s="21"/>
      <c r="CX96" s="21"/>
      <c r="CY96" s="21"/>
      <c r="CZ96" s="21"/>
      <c r="DA96" s="21"/>
      <c r="DB96" s="21"/>
      <c r="DC96" s="21"/>
      <c r="DD96" s="21"/>
      <c r="DE96" s="21"/>
      <c r="DF96" s="21"/>
      <c r="DG96" s="21"/>
      <c r="DH96" s="21"/>
      <c r="DI96" s="21"/>
      <c r="DJ96" s="21"/>
      <c r="DK96" s="21"/>
      <c r="DL96" s="21"/>
      <c r="DM96" s="21"/>
      <c r="DN96" s="21"/>
      <c r="DO96" s="21"/>
      <c r="DP96" s="21"/>
      <c r="DQ96" s="21"/>
      <c r="DR96" s="21"/>
      <c r="DS96" s="21"/>
      <c r="DT96" s="21"/>
      <c r="DU96" s="21"/>
      <c r="DV96" s="21"/>
      <c r="DW96" s="21"/>
      <c r="DX96" s="21"/>
      <c r="DY96" s="21"/>
      <c r="DZ96" s="21"/>
      <c r="EA96" s="21"/>
      <c r="EB96" s="21"/>
      <c r="EC96" s="21"/>
      <c r="ED96" s="21"/>
      <c r="EE96" s="21"/>
      <c r="EF96" s="21"/>
      <c r="EG96" s="21"/>
      <c r="EH96" s="21"/>
      <c r="EI96" s="21"/>
      <c r="EJ96" s="21"/>
      <c r="EK96" s="21"/>
      <c r="EL96" s="21"/>
      <c r="EM96" s="21"/>
      <c r="EN96" s="21"/>
      <c r="EO96" s="21"/>
      <c r="EP96" s="21"/>
      <c r="EQ96" s="21"/>
      <c r="ER96" s="21"/>
      <c r="ES96" s="21"/>
      <c r="ET96" s="21"/>
      <c r="EU96" s="21"/>
      <c r="EV96" s="21"/>
      <c r="EW96" s="21"/>
      <c r="EX96" s="21"/>
      <c r="EY96" s="21"/>
      <c r="EZ96" s="21"/>
      <c r="FA96" s="21"/>
      <c r="FB96" s="21"/>
      <c r="FC96" s="21"/>
      <c r="FD96" s="21"/>
      <c r="FE96" s="21"/>
      <c r="FF96" s="21"/>
      <c r="FG96" s="21"/>
      <c r="FH96" s="21"/>
      <c r="FI96" s="21"/>
      <c r="FJ96" s="21"/>
      <c r="FK96" s="21"/>
      <c r="FL96" s="21"/>
      <c r="FM96" s="21"/>
      <c r="FN96" s="21"/>
      <c r="FO96" s="21"/>
      <c r="FP96" s="21"/>
      <c r="FQ96" s="21"/>
      <c r="FR96" s="21"/>
      <c r="FS96" s="21"/>
      <c r="FT96" s="21"/>
      <c r="FU96" s="21"/>
      <c r="FV96" s="21"/>
      <c r="FW96" s="21"/>
      <c r="FX96" s="21"/>
      <c r="FY96" s="21"/>
      <c r="FZ96" s="21"/>
      <c r="GA96" s="21"/>
      <c r="GB96" s="21"/>
      <c r="GC96" s="21"/>
      <c r="GD96" s="21"/>
      <c r="GE96" s="21"/>
      <c r="GF96" s="21"/>
      <c r="GG96" s="21"/>
      <c r="GH96" s="21"/>
      <c r="GI96" s="21"/>
      <c r="GJ96" s="21"/>
      <c r="GK96" s="21"/>
      <c r="GL96" s="21"/>
      <c r="GM96" s="21"/>
      <c r="GN96" s="21"/>
      <c r="GO96" s="21"/>
      <c r="GP96" s="21"/>
      <c r="GQ96" s="21"/>
      <c r="GR96" s="21"/>
      <c r="GS96" s="21"/>
      <c r="GT96" s="21"/>
      <c r="GU96" s="21"/>
      <c r="GV96" s="21"/>
      <c r="GW96" s="21"/>
      <c r="GX96" s="21"/>
      <c r="GY96" s="21"/>
      <c r="GZ96" s="21"/>
      <c r="HA96" s="21"/>
      <c r="HB96" s="21"/>
      <c r="HC96" s="21"/>
      <c r="HD96" s="21"/>
      <c r="HE96" s="21"/>
      <c r="HF96" s="21"/>
      <c r="HG96" s="21"/>
      <c r="HH96" s="21"/>
      <c r="HI96" s="21"/>
      <c r="HJ96" s="21"/>
      <c r="HK96" s="21"/>
      <c r="HL96" s="21"/>
      <c r="HM96" s="21"/>
      <c r="HN96" s="21"/>
      <c r="HO96" s="21"/>
      <c r="HP96" s="21"/>
      <c r="HQ96" s="21"/>
      <c r="HR96" s="21"/>
      <c r="HS96" s="21"/>
      <c r="HT96" s="21"/>
      <c r="HU96" s="21"/>
      <c r="HV96" s="21"/>
      <c r="HW96" s="21"/>
      <c r="HX96" s="21"/>
      <c r="HY96" s="21"/>
      <c r="HZ96" s="21"/>
      <c r="IA96" s="21"/>
      <c r="IB96" s="21"/>
      <c r="IC96" s="21"/>
      <c r="ID96" s="21"/>
      <c r="IE96" s="21"/>
      <c r="IF96" s="21"/>
      <c r="IG96" s="21"/>
      <c r="IH96" s="21"/>
      <c r="II96" s="21"/>
      <c r="IJ96" s="21"/>
      <c r="IK96" s="21"/>
      <c r="IL96" s="21"/>
      <c r="IM96" s="21"/>
      <c r="IN96" s="21"/>
    </row>
    <row r="97" spans="1:248" s="24" customFormat="1" ht="75.75" thickBot="1" x14ac:dyDescent="0.25">
      <c r="A97" s="12" t="s">
        <v>39</v>
      </c>
      <c r="B97" s="13" t="s">
        <v>219</v>
      </c>
      <c r="C97" s="14" t="s">
        <v>220</v>
      </c>
      <c r="D97" s="22"/>
      <c r="E97" s="13" t="s">
        <v>221</v>
      </c>
      <c r="F97" s="60"/>
      <c r="G97" s="76"/>
      <c r="H97" s="31"/>
      <c r="I97" s="68"/>
      <c r="J97" s="67">
        <v>25000</v>
      </c>
      <c r="K97" s="17"/>
      <c r="L97" s="81">
        <f>J97+K97</f>
        <v>25000</v>
      </c>
      <c r="M97" s="128">
        <f t="shared" si="29"/>
        <v>25000</v>
      </c>
      <c r="N97" s="69"/>
      <c r="O97" s="18"/>
      <c r="P97" s="81"/>
      <c r="Q97" s="104"/>
      <c r="R97" s="32"/>
      <c r="S97" s="20"/>
      <c r="T97" s="20"/>
      <c r="U97" s="20"/>
      <c r="V97" s="20"/>
      <c r="W97" s="20"/>
      <c r="X97" s="20"/>
      <c r="Y97" s="32"/>
      <c r="Z97" s="32"/>
      <c r="AA97" s="32"/>
      <c r="AB97" s="105"/>
      <c r="AC97" s="136" t="s">
        <v>453</v>
      </c>
      <c r="AD97" s="138"/>
      <c r="AE97" s="139"/>
      <c r="AF97" s="21"/>
      <c r="AG97" s="21"/>
      <c r="AH97" s="21"/>
      <c r="AI97" s="21"/>
      <c r="AJ97" s="21"/>
      <c r="AK97" s="21"/>
      <c r="AL97" s="21"/>
      <c r="AM97" s="21"/>
      <c r="AN97" s="21"/>
      <c r="AO97" s="21"/>
      <c r="AP97" s="21"/>
      <c r="AQ97" s="21"/>
      <c r="AR97" s="21"/>
      <c r="AS97" s="21"/>
      <c r="AT97" s="21"/>
      <c r="AU97" s="21"/>
      <c r="AV97" s="21"/>
      <c r="AW97" s="21"/>
      <c r="AX97" s="21"/>
      <c r="AY97" s="21"/>
      <c r="AZ97" s="21"/>
      <c r="BA97" s="21"/>
      <c r="BB97" s="21"/>
      <c r="BC97" s="21"/>
      <c r="BD97" s="21"/>
      <c r="BE97" s="21"/>
      <c r="BF97" s="21"/>
      <c r="BG97" s="21"/>
      <c r="BH97" s="21"/>
      <c r="BI97" s="21"/>
      <c r="BJ97" s="21"/>
      <c r="BK97" s="21"/>
      <c r="BL97" s="21"/>
      <c r="BM97" s="21"/>
      <c r="BN97" s="21"/>
      <c r="BO97" s="21"/>
      <c r="BP97" s="21"/>
      <c r="BQ97" s="21"/>
      <c r="BR97" s="21"/>
      <c r="BS97" s="21"/>
      <c r="BT97" s="21"/>
      <c r="BU97" s="21"/>
      <c r="BV97" s="21"/>
      <c r="BW97" s="21"/>
      <c r="BX97" s="21"/>
      <c r="BY97" s="21"/>
      <c r="BZ97" s="21"/>
      <c r="CA97" s="21"/>
      <c r="CB97" s="21"/>
      <c r="CC97" s="21"/>
      <c r="CD97" s="21"/>
      <c r="CE97" s="21"/>
      <c r="CF97" s="21"/>
      <c r="CG97" s="21"/>
      <c r="CH97" s="21"/>
      <c r="CI97" s="21"/>
      <c r="CJ97" s="21"/>
      <c r="CK97" s="21"/>
      <c r="CL97" s="21"/>
      <c r="CM97" s="21"/>
      <c r="CN97" s="21"/>
      <c r="CO97" s="21"/>
      <c r="CP97" s="21"/>
      <c r="CQ97" s="21"/>
      <c r="CR97" s="21"/>
      <c r="CS97" s="21"/>
      <c r="CT97" s="21"/>
      <c r="CU97" s="21"/>
      <c r="CV97" s="21"/>
      <c r="CW97" s="21"/>
      <c r="CX97" s="21"/>
      <c r="CY97" s="21"/>
      <c r="CZ97" s="21"/>
      <c r="DA97" s="21"/>
      <c r="DB97" s="21"/>
      <c r="DC97" s="21"/>
      <c r="DD97" s="21"/>
      <c r="DE97" s="21"/>
      <c r="DF97" s="21"/>
      <c r="DG97" s="21"/>
      <c r="DH97" s="21"/>
      <c r="DI97" s="21"/>
      <c r="DJ97" s="21"/>
      <c r="DK97" s="21"/>
      <c r="DL97" s="21"/>
      <c r="DM97" s="21"/>
      <c r="DN97" s="21"/>
      <c r="DO97" s="21"/>
      <c r="DP97" s="21"/>
      <c r="DQ97" s="21"/>
      <c r="DR97" s="21"/>
      <c r="DS97" s="21"/>
      <c r="DT97" s="21"/>
      <c r="DU97" s="21"/>
      <c r="DV97" s="21"/>
      <c r="DW97" s="21"/>
      <c r="DX97" s="21"/>
      <c r="DY97" s="21"/>
      <c r="DZ97" s="21"/>
      <c r="EA97" s="21"/>
      <c r="EB97" s="21"/>
      <c r="EC97" s="21"/>
      <c r="ED97" s="21"/>
      <c r="EE97" s="21"/>
      <c r="EF97" s="21"/>
      <c r="EG97" s="21"/>
      <c r="EH97" s="21"/>
      <c r="EI97" s="21"/>
      <c r="EJ97" s="21"/>
      <c r="EK97" s="21"/>
      <c r="EL97" s="21"/>
      <c r="EM97" s="21"/>
      <c r="EN97" s="21"/>
      <c r="EO97" s="21"/>
      <c r="EP97" s="21"/>
      <c r="EQ97" s="21"/>
      <c r="ER97" s="21"/>
      <c r="ES97" s="21"/>
      <c r="ET97" s="21"/>
      <c r="EU97" s="21"/>
      <c r="EV97" s="21"/>
      <c r="EW97" s="21"/>
      <c r="EX97" s="21"/>
      <c r="EY97" s="21"/>
      <c r="EZ97" s="21"/>
      <c r="FA97" s="21"/>
      <c r="FB97" s="21"/>
      <c r="FC97" s="21"/>
      <c r="FD97" s="21"/>
      <c r="FE97" s="21"/>
      <c r="FF97" s="21"/>
      <c r="FG97" s="21"/>
      <c r="FH97" s="21"/>
      <c r="FI97" s="21"/>
      <c r="FJ97" s="21"/>
      <c r="FK97" s="21"/>
      <c r="FL97" s="21"/>
      <c r="FM97" s="21"/>
      <c r="FN97" s="21"/>
      <c r="FO97" s="21"/>
      <c r="FP97" s="21"/>
      <c r="FQ97" s="21"/>
      <c r="FR97" s="21"/>
      <c r="FS97" s="21"/>
      <c r="FT97" s="21"/>
      <c r="FU97" s="21"/>
      <c r="FV97" s="21"/>
      <c r="FW97" s="21"/>
      <c r="FX97" s="21"/>
      <c r="FY97" s="21"/>
      <c r="FZ97" s="21"/>
      <c r="GA97" s="21"/>
      <c r="GB97" s="21"/>
      <c r="GC97" s="21"/>
      <c r="GD97" s="21"/>
      <c r="GE97" s="21"/>
      <c r="GF97" s="21"/>
      <c r="GG97" s="21"/>
      <c r="GH97" s="21"/>
      <c r="GI97" s="21"/>
      <c r="GJ97" s="21"/>
      <c r="GK97" s="21"/>
      <c r="GL97" s="21"/>
      <c r="GM97" s="21"/>
      <c r="GN97" s="21"/>
      <c r="GO97" s="21"/>
      <c r="GP97" s="21"/>
      <c r="GQ97" s="21"/>
      <c r="GR97" s="21"/>
      <c r="GS97" s="21"/>
      <c r="GT97" s="21"/>
      <c r="GU97" s="21"/>
      <c r="GV97" s="21"/>
      <c r="GW97" s="21"/>
      <c r="GX97" s="21"/>
      <c r="GY97" s="21"/>
      <c r="GZ97" s="21"/>
      <c r="HA97" s="21"/>
      <c r="HB97" s="21"/>
      <c r="HC97" s="21"/>
      <c r="HD97" s="21"/>
      <c r="HE97" s="21"/>
      <c r="HF97" s="21"/>
      <c r="HG97" s="21"/>
      <c r="HH97" s="21"/>
      <c r="HI97" s="21"/>
      <c r="HJ97" s="21"/>
      <c r="HK97" s="21"/>
      <c r="HL97" s="21"/>
      <c r="HM97" s="21"/>
      <c r="HN97" s="21"/>
      <c r="HO97" s="21"/>
      <c r="HP97" s="21"/>
      <c r="HQ97" s="21"/>
      <c r="HR97" s="21"/>
      <c r="HS97" s="21"/>
      <c r="HT97" s="21"/>
      <c r="HU97" s="21"/>
      <c r="HV97" s="21"/>
      <c r="HW97" s="21"/>
      <c r="HX97" s="21"/>
      <c r="HY97" s="21"/>
      <c r="HZ97" s="21"/>
      <c r="IA97" s="21"/>
      <c r="IB97" s="21"/>
      <c r="IC97" s="21"/>
      <c r="ID97" s="21"/>
      <c r="IE97" s="21"/>
      <c r="IF97" s="21"/>
      <c r="IG97" s="21"/>
      <c r="IH97" s="21"/>
      <c r="II97" s="21"/>
      <c r="IJ97" s="21"/>
      <c r="IK97" s="21"/>
      <c r="IL97" s="21"/>
      <c r="IM97" s="21"/>
      <c r="IN97" s="21"/>
    </row>
    <row r="98" spans="1:248" s="3" customFormat="1" thickBot="1" x14ac:dyDescent="0.25">
      <c r="A98" s="38" t="s">
        <v>222</v>
      </c>
      <c r="B98" s="39"/>
      <c r="C98" s="40"/>
      <c r="D98" s="41"/>
      <c r="E98" s="42"/>
      <c r="F98" s="58">
        <f>SUM(F99:F106)</f>
        <v>0</v>
      </c>
      <c r="G98" s="65">
        <f>SUM(G99:G106)</f>
        <v>6538</v>
      </c>
      <c r="H98" s="43">
        <f>SUM(H99:H106)</f>
        <v>0</v>
      </c>
      <c r="I98" s="71">
        <f>SUM(I99:I106)</f>
        <v>6538</v>
      </c>
      <c r="J98" s="65">
        <f>SUM(J99:J106)</f>
        <v>275000</v>
      </c>
      <c r="K98" s="43">
        <f>SUM(K99:K106)</f>
        <v>430000</v>
      </c>
      <c r="L98" s="43">
        <f>SUM(L99:L106)</f>
        <v>705000</v>
      </c>
      <c r="M98" s="43">
        <f>SUM(M99:M106)</f>
        <v>711538</v>
      </c>
      <c r="N98" s="43">
        <f>SUM(N99:N106)</f>
        <v>266560</v>
      </c>
      <c r="O98" s="43">
        <f>SUM(O99:O106)</f>
        <v>0</v>
      </c>
      <c r="P98" s="43">
        <f>SUM(P99:P106)</f>
        <v>62000</v>
      </c>
      <c r="Q98" s="97"/>
      <c r="R98" s="44"/>
      <c r="S98" s="44"/>
      <c r="T98" s="44"/>
      <c r="U98" s="44"/>
      <c r="V98" s="44"/>
      <c r="W98" s="44"/>
      <c r="X98" s="44"/>
      <c r="Y98" s="44"/>
      <c r="Z98" s="44"/>
      <c r="AA98" s="44"/>
      <c r="AB98" s="98"/>
      <c r="AC98" s="130"/>
      <c r="AD98" s="148"/>
      <c r="AE98" s="149"/>
    </row>
    <row r="99" spans="1:248" s="24" customFormat="1" ht="30" x14ac:dyDescent="0.2">
      <c r="A99" s="12" t="s">
        <v>27</v>
      </c>
      <c r="B99" s="13" t="s">
        <v>223</v>
      </c>
      <c r="C99" s="14" t="s">
        <v>224</v>
      </c>
      <c r="D99" s="22"/>
      <c r="E99" s="13" t="s">
        <v>225</v>
      </c>
      <c r="F99" s="60"/>
      <c r="G99" s="67"/>
      <c r="H99" s="31"/>
      <c r="I99" s="68">
        <f t="shared" si="28"/>
        <v>0</v>
      </c>
      <c r="J99" s="69">
        <v>165000</v>
      </c>
      <c r="K99" s="17"/>
      <c r="L99" s="81">
        <f t="shared" ref="L99:L106" si="31">J99+K99</f>
        <v>165000</v>
      </c>
      <c r="M99" s="128">
        <f t="shared" si="29"/>
        <v>165000</v>
      </c>
      <c r="N99" s="69"/>
      <c r="O99" s="89" t="s">
        <v>37</v>
      </c>
      <c r="P99" s="81">
        <v>20000</v>
      </c>
      <c r="Q99" s="104"/>
      <c r="R99" s="32"/>
      <c r="S99" s="32"/>
      <c r="T99" s="32"/>
      <c r="U99" s="20"/>
      <c r="V99" s="20"/>
      <c r="W99" s="32"/>
      <c r="X99" s="32"/>
      <c r="Y99" s="32"/>
      <c r="Z99" s="32"/>
      <c r="AA99" s="32"/>
      <c r="AB99" s="105"/>
      <c r="AC99" s="136" t="s">
        <v>453</v>
      </c>
      <c r="AD99" s="138"/>
      <c r="AE99" s="139"/>
      <c r="AF99" s="21"/>
      <c r="AG99" s="21"/>
      <c r="AH99" s="21"/>
      <c r="AI99" s="21"/>
      <c r="AJ99" s="21"/>
      <c r="AK99" s="21"/>
      <c r="AL99" s="21"/>
      <c r="AM99" s="21"/>
      <c r="AN99" s="21"/>
      <c r="AO99" s="21"/>
      <c r="AP99" s="21"/>
      <c r="AQ99" s="21"/>
      <c r="AR99" s="21"/>
      <c r="AS99" s="21"/>
      <c r="AT99" s="21"/>
      <c r="AU99" s="21"/>
      <c r="AV99" s="21"/>
      <c r="AW99" s="21"/>
      <c r="AX99" s="21"/>
      <c r="AY99" s="21"/>
      <c r="AZ99" s="21"/>
      <c r="BA99" s="21"/>
      <c r="BB99" s="21"/>
      <c r="BC99" s="21"/>
      <c r="BD99" s="21"/>
      <c r="BE99" s="21"/>
      <c r="BF99" s="21"/>
      <c r="BG99" s="21"/>
      <c r="BH99" s="21"/>
      <c r="BI99" s="21"/>
      <c r="BJ99" s="21"/>
      <c r="BK99" s="21"/>
      <c r="BL99" s="21"/>
      <c r="BM99" s="21"/>
      <c r="BN99" s="21"/>
      <c r="BO99" s="21"/>
      <c r="BP99" s="21"/>
      <c r="BQ99" s="21"/>
      <c r="BR99" s="21"/>
      <c r="BS99" s="21"/>
      <c r="BT99" s="21"/>
      <c r="BU99" s="21"/>
      <c r="BV99" s="21"/>
      <c r="BW99" s="21"/>
      <c r="BX99" s="21"/>
      <c r="BY99" s="21"/>
      <c r="BZ99" s="21"/>
      <c r="CA99" s="21"/>
      <c r="CB99" s="21"/>
      <c r="CC99" s="21"/>
      <c r="CD99" s="21"/>
      <c r="CE99" s="21"/>
      <c r="CF99" s="21"/>
      <c r="CG99" s="21"/>
      <c r="CH99" s="21"/>
      <c r="CI99" s="21"/>
      <c r="CJ99" s="21"/>
      <c r="CK99" s="21"/>
      <c r="CL99" s="21"/>
      <c r="CM99" s="21"/>
      <c r="CN99" s="21"/>
      <c r="CO99" s="21"/>
      <c r="CP99" s="21"/>
      <c r="CQ99" s="21"/>
      <c r="CR99" s="21"/>
      <c r="CS99" s="21"/>
      <c r="CT99" s="21"/>
      <c r="CU99" s="21"/>
      <c r="CV99" s="21"/>
      <c r="CW99" s="21"/>
      <c r="CX99" s="21"/>
      <c r="CY99" s="21"/>
      <c r="CZ99" s="21"/>
      <c r="DA99" s="21"/>
      <c r="DB99" s="21"/>
      <c r="DC99" s="21"/>
      <c r="DD99" s="21"/>
      <c r="DE99" s="21"/>
      <c r="DF99" s="21"/>
      <c r="DG99" s="21"/>
      <c r="DH99" s="21"/>
      <c r="DI99" s="21"/>
      <c r="DJ99" s="21"/>
      <c r="DK99" s="21"/>
      <c r="DL99" s="21"/>
      <c r="DM99" s="21"/>
      <c r="DN99" s="21"/>
      <c r="DO99" s="21"/>
      <c r="DP99" s="21"/>
      <c r="DQ99" s="21"/>
      <c r="DR99" s="21"/>
      <c r="DS99" s="21"/>
      <c r="DT99" s="21"/>
      <c r="DU99" s="21"/>
      <c r="DV99" s="21"/>
      <c r="DW99" s="21"/>
      <c r="DX99" s="21"/>
      <c r="DY99" s="21"/>
      <c r="DZ99" s="21"/>
      <c r="EA99" s="21"/>
      <c r="EB99" s="21"/>
      <c r="EC99" s="21"/>
      <c r="ED99" s="21"/>
      <c r="EE99" s="21"/>
      <c r="EF99" s="21"/>
      <c r="EG99" s="21"/>
      <c r="EH99" s="21"/>
      <c r="EI99" s="21"/>
      <c r="EJ99" s="21"/>
      <c r="EK99" s="21"/>
      <c r="EL99" s="21"/>
      <c r="EM99" s="21"/>
      <c r="EN99" s="21"/>
      <c r="EO99" s="21"/>
      <c r="EP99" s="21"/>
      <c r="EQ99" s="21"/>
      <c r="ER99" s="21"/>
      <c r="ES99" s="21"/>
      <c r="ET99" s="21"/>
      <c r="EU99" s="21"/>
      <c r="EV99" s="21"/>
      <c r="EW99" s="21"/>
      <c r="EX99" s="21"/>
      <c r="EY99" s="21"/>
      <c r="EZ99" s="21"/>
      <c r="FA99" s="21"/>
      <c r="FB99" s="21"/>
      <c r="FC99" s="21"/>
      <c r="FD99" s="21"/>
      <c r="FE99" s="21"/>
      <c r="FF99" s="21"/>
      <c r="FG99" s="21"/>
      <c r="FH99" s="21"/>
      <c r="FI99" s="21"/>
      <c r="FJ99" s="21"/>
      <c r="FK99" s="21"/>
      <c r="FL99" s="21"/>
      <c r="FM99" s="21"/>
      <c r="FN99" s="21"/>
      <c r="FO99" s="21"/>
      <c r="FP99" s="21"/>
      <c r="FQ99" s="21"/>
      <c r="FR99" s="21"/>
      <c r="FS99" s="21"/>
      <c r="FT99" s="21"/>
      <c r="FU99" s="21"/>
      <c r="FV99" s="21"/>
      <c r="FW99" s="21"/>
      <c r="FX99" s="21"/>
      <c r="FY99" s="21"/>
      <c r="FZ99" s="21"/>
      <c r="GA99" s="21"/>
      <c r="GB99" s="21"/>
      <c r="GC99" s="21"/>
      <c r="GD99" s="21"/>
      <c r="GE99" s="21"/>
      <c r="GF99" s="21"/>
      <c r="GG99" s="21"/>
      <c r="GH99" s="21"/>
      <c r="GI99" s="21"/>
      <c r="GJ99" s="21"/>
      <c r="GK99" s="21"/>
      <c r="GL99" s="21"/>
      <c r="GM99" s="21"/>
      <c r="GN99" s="21"/>
      <c r="GO99" s="21"/>
      <c r="GP99" s="21"/>
      <c r="GQ99" s="21"/>
      <c r="GR99" s="21"/>
      <c r="GS99" s="21"/>
      <c r="GT99" s="21"/>
      <c r="GU99" s="21"/>
      <c r="GV99" s="21"/>
      <c r="GW99" s="21"/>
      <c r="GX99" s="21"/>
      <c r="GY99" s="21"/>
      <c r="GZ99" s="21"/>
      <c r="HA99" s="21"/>
      <c r="HB99" s="21"/>
      <c r="HC99" s="21"/>
      <c r="HD99" s="21"/>
      <c r="HE99" s="21"/>
      <c r="HF99" s="21"/>
      <c r="HG99" s="21"/>
      <c r="HH99" s="21"/>
      <c r="HI99" s="21"/>
      <c r="HJ99" s="21"/>
      <c r="HK99" s="21"/>
      <c r="HL99" s="21"/>
      <c r="HM99" s="21"/>
      <c r="HN99" s="21"/>
      <c r="HO99" s="21"/>
      <c r="HP99" s="21"/>
      <c r="HQ99" s="21"/>
      <c r="HR99" s="21"/>
      <c r="HS99" s="21"/>
      <c r="HT99" s="21"/>
      <c r="HU99" s="21"/>
      <c r="HV99" s="21"/>
      <c r="HW99" s="21"/>
      <c r="HX99" s="21"/>
      <c r="HY99" s="21"/>
      <c r="HZ99" s="21"/>
      <c r="IA99" s="21"/>
      <c r="IB99" s="21"/>
      <c r="IC99" s="21"/>
      <c r="ID99" s="21"/>
      <c r="IE99" s="21"/>
      <c r="IF99" s="21"/>
      <c r="IG99" s="21"/>
      <c r="IH99" s="21"/>
      <c r="II99" s="21"/>
      <c r="IJ99" s="21"/>
      <c r="IK99" s="21"/>
      <c r="IL99" s="21"/>
      <c r="IM99" s="21"/>
      <c r="IN99" s="21"/>
    </row>
    <row r="100" spans="1:248" s="24" customFormat="1" ht="60" x14ac:dyDescent="0.2">
      <c r="A100" s="12" t="s">
        <v>33</v>
      </c>
      <c r="B100" s="13" t="s">
        <v>226</v>
      </c>
      <c r="C100" s="14" t="s">
        <v>227</v>
      </c>
      <c r="D100" s="22"/>
      <c r="E100" s="13" t="s">
        <v>81</v>
      </c>
      <c r="F100" s="60"/>
      <c r="G100" s="67">
        <v>6538</v>
      </c>
      <c r="H100" s="31"/>
      <c r="I100" s="68">
        <f t="shared" si="28"/>
        <v>6538</v>
      </c>
      <c r="J100" s="69"/>
      <c r="K100" s="17"/>
      <c r="L100" s="81">
        <f t="shared" si="31"/>
        <v>0</v>
      </c>
      <c r="M100" s="128">
        <f t="shared" si="29"/>
        <v>6538</v>
      </c>
      <c r="N100" s="69"/>
      <c r="O100" s="18"/>
      <c r="P100" s="81"/>
      <c r="Q100" s="104"/>
      <c r="R100" s="32"/>
      <c r="S100" s="32"/>
      <c r="T100" s="20"/>
      <c r="U100" s="32"/>
      <c r="V100" s="32"/>
      <c r="W100" s="32"/>
      <c r="X100" s="32"/>
      <c r="Y100" s="32"/>
      <c r="Z100" s="32"/>
      <c r="AA100" s="32"/>
      <c r="AB100" s="105"/>
      <c r="AC100" s="136" t="s">
        <v>459</v>
      </c>
      <c r="AD100" s="138"/>
      <c r="AE100" s="139"/>
      <c r="AF100" s="21"/>
      <c r="AG100" s="21"/>
      <c r="AH100" s="21"/>
      <c r="AI100" s="21"/>
      <c r="AJ100" s="21"/>
      <c r="AK100" s="21"/>
      <c r="AL100" s="21"/>
      <c r="AM100" s="21"/>
      <c r="AN100" s="21"/>
      <c r="AO100" s="21"/>
      <c r="AP100" s="21"/>
      <c r="AQ100" s="21"/>
      <c r="AR100" s="21"/>
      <c r="AS100" s="21"/>
      <c r="AT100" s="21"/>
      <c r="AU100" s="21"/>
      <c r="AV100" s="21"/>
      <c r="AW100" s="21"/>
      <c r="AX100" s="21"/>
      <c r="AY100" s="21"/>
      <c r="AZ100" s="21"/>
      <c r="BA100" s="21"/>
      <c r="BB100" s="21"/>
      <c r="BC100" s="21"/>
      <c r="BD100" s="21"/>
      <c r="BE100" s="21"/>
      <c r="BF100" s="21"/>
      <c r="BG100" s="21"/>
      <c r="BH100" s="21"/>
      <c r="BI100" s="21"/>
      <c r="BJ100" s="21"/>
      <c r="BK100" s="21"/>
      <c r="BL100" s="21"/>
      <c r="BM100" s="21"/>
      <c r="BN100" s="21"/>
      <c r="BO100" s="21"/>
      <c r="BP100" s="21"/>
      <c r="BQ100" s="21"/>
      <c r="BR100" s="21"/>
      <c r="BS100" s="21"/>
      <c r="BT100" s="21"/>
      <c r="BU100" s="21"/>
      <c r="BV100" s="21"/>
      <c r="BW100" s="21"/>
      <c r="BX100" s="21"/>
      <c r="BY100" s="21"/>
      <c r="BZ100" s="21"/>
      <c r="CA100" s="21"/>
      <c r="CB100" s="21"/>
      <c r="CC100" s="21"/>
      <c r="CD100" s="21"/>
      <c r="CE100" s="21"/>
      <c r="CF100" s="21"/>
      <c r="CG100" s="21"/>
      <c r="CH100" s="21"/>
      <c r="CI100" s="21"/>
      <c r="CJ100" s="21"/>
      <c r="CK100" s="21"/>
      <c r="CL100" s="21"/>
      <c r="CM100" s="21"/>
      <c r="CN100" s="21"/>
      <c r="CO100" s="21"/>
      <c r="CP100" s="21"/>
      <c r="CQ100" s="21"/>
      <c r="CR100" s="21"/>
      <c r="CS100" s="21"/>
      <c r="CT100" s="21"/>
      <c r="CU100" s="21"/>
      <c r="CV100" s="21"/>
      <c r="CW100" s="21"/>
      <c r="CX100" s="21"/>
      <c r="CY100" s="21"/>
      <c r="CZ100" s="21"/>
      <c r="DA100" s="21"/>
      <c r="DB100" s="21"/>
      <c r="DC100" s="21"/>
      <c r="DD100" s="21"/>
      <c r="DE100" s="21"/>
      <c r="DF100" s="21"/>
      <c r="DG100" s="21"/>
      <c r="DH100" s="21"/>
      <c r="DI100" s="21"/>
      <c r="DJ100" s="21"/>
      <c r="DK100" s="21"/>
      <c r="DL100" s="21"/>
      <c r="DM100" s="21"/>
      <c r="DN100" s="21"/>
      <c r="DO100" s="21"/>
      <c r="DP100" s="21"/>
      <c r="DQ100" s="21"/>
      <c r="DR100" s="21"/>
      <c r="DS100" s="21"/>
      <c r="DT100" s="21"/>
      <c r="DU100" s="21"/>
      <c r="DV100" s="21"/>
      <c r="DW100" s="21"/>
      <c r="DX100" s="21"/>
      <c r="DY100" s="21"/>
      <c r="DZ100" s="21"/>
      <c r="EA100" s="21"/>
      <c r="EB100" s="21"/>
      <c r="EC100" s="21"/>
      <c r="ED100" s="21"/>
      <c r="EE100" s="21"/>
      <c r="EF100" s="21"/>
      <c r="EG100" s="21"/>
      <c r="EH100" s="21"/>
      <c r="EI100" s="21"/>
      <c r="EJ100" s="21"/>
      <c r="EK100" s="21"/>
      <c r="EL100" s="21"/>
      <c r="EM100" s="21"/>
      <c r="EN100" s="21"/>
      <c r="EO100" s="21"/>
      <c r="EP100" s="21"/>
      <c r="EQ100" s="21"/>
      <c r="ER100" s="21"/>
      <c r="ES100" s="21"/>
      <c r="ET100" s="21"/>
      <c r="EU100" s="21"/>
      <c r="EV100" s="21"/>
      <c r="EW100" s="21"/>
      <c r="EX100" s="21"/>
      <c r="EY100" s="21"/>
      <c r="EZ100" s="21"/>
      <c r="FA100" s="21"/>
      <c r="FB100" s="21"/>
      <c r="FC100" s="21"/>
      <c r="FD100" s="21"/>
      <c r="FE100" s="21"/>
      <c r="FF100" s="21"/>
      <c r="FG100" s="21"/>
      <c r="FH100" s="21"/>
      <c r="FI100" s="21"/>
      <c r="FJ100" s="21"/>
      <c r="FK100" s="21"/>
      <c r="FL100" s="21"/>
      <c r="FM100" s="21"/>
      <c r="FN100" s="21"/>
      <c r="FO100" s="21"/>
      <c r="FP100" s="21"/>
      <c r="FQ100" s="21"/>
      <c r="FR100" s="21"/>
      <c r="FS100" s="21"/>
      <c r="FT100" s="21"/>
      <c r="FU100" s="21"/>
      <c r="FV100" s="21"/>
      <c r="FW100" s="21"/>
      <c r="FX100" s="21"/>
      <c r="FY100" s="21"/>
      <c r="FZ100" s="21"/>
      <c r="GA100" s="21"/>
      <c r="GB100" s="21"/>
      <c r="GC100" s="21"/>
      <c r="GD100" s="21"/>
      <c r="GE100" s="21"/>
      <c r="GF100" s="21"/>
      <c r="GG100" s="21"/>
      <c r="GH100" s="21"/>
      <c r="GI100" s="21"/>
      <c r="GJ100" s="21"/>
      <c r="GK100" s="21"/>
      <c r="GL100" s="21"/>
      <c r="GM100" s="21"/>
      <c r="GN100" s="21"/>
      <c r="GO100" s="21"/>
      <c r="GP100" s="21"/>
      <c r="GQ100" s="21"/>
      <c r="GR100" s="21"/>
      <c r="GS100" s="21"/>
      <c r="GT100" s="21"/>
      <c r="GU100" s="21"/>
      <c r="GV100" s="21"/>
      <c r="GW100" s="21"/>
      <c r="GX100" s="21"/>
      <c r="GY100" s="21"/>
      <c r="GZ100" s="21"/>
      <c r="HA100" s="21"/>
      <c r="HB100" s="21"/>
      <c r="HC100" s="21"/>
      <c r="HD100" s="21"/>
      <c r="HE100" s="21"/>
      <c r="HF100" s="21"/>
      <c r="HG100" s="21"/>
      <c r="HH100" s="21"/>
      <c r="HI100" s="21"/>
      <c r="HJ100" s="21"/>
      <c r="HK100" s="21"/>
      <c r="HL100" s="21"/>
      <c r="HM100" s="21"/>
      <c r="HN100" s="21"/>
      <c r="HO100" s="21"/>
      <c r="HP100" s="21"/>
      <c r="HQ100" s="21"/>
      <c r="HR100" s="21"/>
      <c r="HS100" s="21"/>
      <c r="HT100" s="21"/>
      <c r="HU100" s="21"/>
      <c r="HV100" s="21"/>
      <c r="HW100" s="21"/>
      <c r="HX100" s="21"/>
      <c r="HY100" s="21"/>
      <c r="HZ100" s="21"/>
      <c r="IA100" s="21"/>
      <c r="IB100" s="21"/>
      <c r="IC100" s="21"/>
      <c r="ID100" s="21"/>
      <c r="IE100" s="21"/>
      <c r="IF100" s="21"/>
      <c r="IG100" s="21"/>
      <c r="IH100" s="21"/>
      <c r="II100" s="21"/>
      <c r="IJ100" s="21"/>
      <c r="IK100" s="21"/>
      <c r="IL100" s="21"/>
      <c r="IM100" s="21"/>
      <c r="IN100" s="21"/>
    </row>
    <row r="101" spans="1:248" s="24" customFormat="1" ht="30" x14ac:dyDescent="0.2">
      <c r="A101" s="12" t="s">
        <v>39</v>
      </c>
      <c r="B101" s="13" t="s">
        <v>228</v>
      </c>
      <c r="C101" s="14" t="s">
        <v>229</v>
      </c>
      <c r="D101" s="22"/>
      <c r="E101" s="13" t="s">
        <v>230</v>
      </c>
      <c r="F101" s="60"/>
      <c r="G101" s="76"/>
      <c r="H101" s="31"/>
      <c r="I101" s="68"/>
      <c r="J101" s="67">
        <v>25000</v>
      </c>
      <c r="K101" s="17"/>
      <c r="L101" s="81">
        <f t="shared" si="31"/>
        <v>25000</v>
      </c>
      <c r="M101" s="128">
        <f t="shared" si="29"/>
        <v>25000</v>
      </c>
      <c r="N101" s="69"/>
      <c r="O101" s="18"/>
      <c r="P101" s="81"/>
      <c r="Q101" s="104"/>
      <c r="R101" s="32"/>
      <c r="S101" s="32"/>
      <c r="T101" s="20"/>
      <c r="U101" s="20"/>
      <c r="V101" s="32"/>
      <c r="W101" s="32"/>
      <c r="X101" s="32"/>
      <c r="Y101" s="32"/>
      <c r="Z101" s="32"/>
      <c r="AA101" s="32"/>
      <c r="AB101" s="105"/>
      <c r="AC101" s="136" t="s">
        <v>453</v>
      </c>
      <c r="AD101" s="138"/>
      <c r="AE101" s="139"/>
      <c r="AF101" s="21"/>
      <c r="AG101" s="21"/>
      <c r="AH101" s="21"/>
      <c r="AI101" s="21"/>
      <c r="AJ101" s="21"/>
      <c r="AK101" s="21"/>
      <c r="AL101" s="21"/>
      <c r="AM101" s="21"/>
      <c r="AN101" s="21"/>
      <c r="AO101" s="21"/>
      <c r="AP101" s="21"/>
      <c r="AQ101" s="21"/>
      <c r="AR101" s="21"/>
      <c r="AS101" s="21"/>
      <c r="AT101" s="21"/>
      <c r="AU101" s="21"/>
      <c r="AV101" s="21"/>
      <c r="AW101" s="21"/>
      <c r="AX101" s="21"/>
      <c r="AY101" s="21"/>
      <c r="AZ101" s="21"/>
      <c r="BA101" s="21"/>
      <c r="BB101" s="21"/>
      <c r="BC101" s="21"/>
      <c r="BD101" s="21"/>
      <c r="BE101" s="21"/>
      <c r="BF101" s="21"/>
      <c r="BG101" s="21"/>
      <c r="BH101" s="21"/>
      <c r="BI101" s="21"/>
      <c r="BJ101" s="21"/>
      <c r="BK101" s="21"/>
      <c r="BL101" s="21"/>
      <c r="BM101" s="21"/>
      <c r="BN101" s="21"/>
      <c r="BO101" s="21"/>
      <c r="BP101" s="21"/>
      <c r="BQ101" s="21"/>
      <c r="BR101" s="21"/>
      <c r="BS101" s="21"/>
      <c r="BT101" s="21"/>
      <c r="BU101" s="21"/>
      <c r="BV101" s="21"/>
      <c r="BW101" s="21"/>
      <c r="BX101" s="21"/>
      <c r="BY101" s="21"/>
      <c r="BZ101" s="21"/>
      <c r="CA101" s="21"/>
      <c r="CB101" s="21"/>
      <c r="CC101" s="21"/>
      <c r="CD101" s="21"/>
      <c r="CE101" s="21"/>
      <c r="CF101" s="21"/>
      <c r="CG101" s="21"/>
      <c r="CH101" s="21"/>
      <c r="CI101" s="21"/>
      <c r="CJ101" s="21"/>
      <c r="CK101" s="21"/>
      <c r="CL101" s="21"/>
      <c r="CM101" s="21"/>
      <c r="CN101" s="21"/>
      <c r="CO101" s="21"/>
      <c r="CP101" s="21"/>
      <c r="CQ101" s="21"/>
      <c r="CR101" s="21"/>
      <c r="CS101" s="21"/>
      <c r="CT101" s="21"/>
      <c r="CU101" s="21"/>
      <c r="CV101" s="21"/>
      <c r="CW101" s="21"/>
      <c r="CX101" s="21"/>
      <c r="CY101" s="21"/>
      <c r="CZ101" s="21"/>
      <c r="DA101" s="21"/>
      <c r="DB101" s="21"/>
      <c r="DC101" s="21"/>
      <c r="DD101" s="21"/>
      <c r="DE101" s="21"/>
      <c r="DF101" s="21"/>
      <c r="DG101" s="21"/>
      <c r="DH101" s="21"/>
      <c r="DI101" s="21"/>
      <c r="DJ101" s="21"/>
      <c r="DK101" s="21"/>
      <c r="DL101" s="21"/>
      <c r="DM101" s="21"/>
      <c r="DN101" s="21"/>
      <c r="DO101" s="21"/>
      <c r="DP101" s="21"/>
      <c r="DQ101" s="21"/>
      <c r="DR101" s="21"/>
      <c r="DS101" s="21"/>
      <c r="DT101" s="21"/>
      <c r="DU101" s="21"/>
      <c r="DV101" s="21"/>
      <c r="DW101" s="21"/>
      <c r="DX101" s="21"/>
      <c r="DY101" s="21"/>
      <c r="DZ101" s="21"/>
      <c r="EA101" s="21"/>
      <c r="EB101" s="21"/>
      <c r="EC101" s="21"/>
      <c r="ED101" s="21"/>
      <c r="EE101" s="21"/>
      <c r="EF101" s="21"/>
      <c r="EG101" s="21"/>
      <c r="EH101" s="21"/>
      <c r="EI101" s="21"/>
      <c r="EJ101" s="21"/>
      <c r="EK101" s="21"/>
      <c r="EL101" s="21"/>
      <c r="EM101" s="21"/>
      <c r="EN101" s="21"/>
      <c r="EO101" s="21"/>
      <c r="EP101" s="21"/>
      <c r="EQ101" s="21"/>
      <c r="ER101" s="21"/>
      <c r="ES101" s="21"/>
      <c r="ET101" s="21"/>
      <c r="EU101" s="21"/>
      <c r="EV101" s="21"/>
      <c r="EW101" s="21"/>
      <c r="EX101" s="21"/>
      <c r="EY101" s="21"/>
      <c r="EZ101" s="21"/>
      <c r="FA101" s="21"/>
      <c r="FB101" s="21"/>
      <c r="FC101" s="21"/>
      <c r="FD101" s="21"/>
      <c r="FE101" s="21"/>
      <c r="FF101" s="21"/>
      <c r="FG101" s="21"/>
      <c r="FH101" s="21"/>
      <c r="FI101" s="21"/>
      <c r="FJ101" s="21"/>
      <c r="FK101" s="21"/>
      <c r="FL101" s="21"/>
      <c r="FM101" s="21"/>
      <c r="FN101" s="21"/>
      <c r="FO101" s="21"/>
      <c r="FP101" s="21"/>
      <c r="FQ101" s="21"/>
      <c r="FR101" s="21"/>
      <c r="FS101" s="21"/>
      <c r="FT101" s="21"/>
      <c r="FU101" s="21"/>
      <c r="FV101" s="21"/>
      <c r="FW101" s="21"/>
      <c r="FX101" s="21"/>
      <c r="FY101" s="21"/>
      <c r="FZ101" s="21"/>
      <c r="GA101" s="21"/>
      <c r="GB101" s="21"/>
      <c r="GC101" s="21"/>
      <c r="GD101" s="21"/>
      <c r="GE101" s="21"/>
      <c r="GF101" s="21"/>
      <c r="GG101" s="21"/>
      <c r="GH101" s="21"/>
      <c r="GI101" s="21"/>
      <c r="GJ101" s="21"/>
      <c r="GK101" s="21"/>
      <c r="GL101" s="21"/>
      <c r="GM101" s="21"/>
      <c r="GN101" s="21"/>
      <c r="GO101" s="21"/>
      <c r="GP101" s="21"/>
      <c r="GQ101" s="21"/>
      <c r="GR101" s="21"/>
      <c r="GS101" s="21"/>
      <c r="GT101" s="21"/>
      <c r="GU101" s="21"/>
      <c r="GV101" s="21"/>
      <c r="GW101" s="21"/>
      <c r="GX101" s="21"/>
      <c r="GY101" s="21"/>
      <c r="GZ101" s="21"/>
      <c r="HA101" s="21"/>
      <c r="HB101" s="21"/>
      <c r="HC101" s="21"/>
      <c r="HD101" s="21"/>
      <c r="HE101" s="21"/>
      <c r="HF101" s="21"/>
      <c r="HG101" s="21"/>
      <c r="HH101" s="21"/>
      <c r="HI101" s="21"/>
      <c r="HJ101" s="21"/>
      <c r="HK101" s="21"/>
      <c r="HL101" s="21"/>
      <c r="HM101" s="21"/>
      <c r="HN101" s="21"/>
      <c r="HO101" s="21"/>
      <c r="HP101" s="21"/>
      <c r="HQ101" s="21"/>
      <c r="HR101" s="21"/>
      <c r="HS101" s="21"/>
      <c r="HT101" s="21"/>
      <c r="HU101" s="21"/>
      <c r="HV101" s="21"/>
      <c r="HW101" s="21"/>
      <c r="HX101" s="21"/>
      <c r="HY101" s="21"/>
      <c r="HZ101" s="21"/>
      <c r="IA101" s="21"/>
      <c r="IB101" s="21"/>
      <c r="IC101" s="21"/>
      <c r="ID101" s="21"/>
      <c r="IE101" s="21"/>
      <c r="IF101" s="21"/>
      <c r="IG101" s="21"/>
      <c r="IH101" s="21"/>
      <c r="II101" s="21"/>
      <c r="IJ101" s="21"/>
      <c r="IK101" s="21"/>
      <c r="IL101" s="21"/>
      <c r="IM101" s="21"/>
      <c r="IN101" s="21"/>
    </row>
    <row r="102" spans="1:248" s="24" customFormat="1" ht="45" x14ac:dyDescent="0.2">
      <c r="A102" s="12" t="s">
        <v>43</v>
      </c>
      <c r="B102" s="13" t="s">
        <v>231</v>
      </c>
      <c r="C102" s="14" t="s">
        <v>232</v>
      </c>
      <c r="D102" s="22"/>
      <c r="E102" s="13" t="s">
        <v>233</v>
      </c>
      <c r="F102" s="60"/>
      <c r="G102" s="67"/>
      <c r="H102" s="31"/>
      <c r="I102" s="68">
        <f t="shared" si="28"/>
        <v>0</v>
      </c>
      <c r="J102" s="69">
        <v>25000</v>
      </c>
      <c r="K102" s="17"/>
      <c r="L102" s="81">
        <f t="shared" si="31"/>
        <v>25000</v>
      </c>
      <c r="M102" s="128">
        <f t="shared" si="29"/>
        <v>25000</v>
      </c>
      <c r="N102" s="69"/>
      <c r="O102" s="89" t="s">
        <v>37</v>
      </c>
      <c r="P102" s="81">
        <v>12000</v>
      </c>
      <c r="Q102" s="104"/>
      <c r="R102" s="32"/>
      <c r="S102" s="32"/>
      <c r="T102" s="20"/>
      <c r="U102" s="20"/>
      <c r="V102" s="32"/>
      <c r="W102" s="32"/>
      <c r="X102" s="32"/>
      <c r="Y102" s="32"/>
      <c r="Z102" s="32"/>
      <c r="AA102" s="32"/>
      <c r="AB102" s="105"/>
      <c r="AC102" s="136" t="s">
        <v>453</v>
      </c>
      <c r="AD102" s="138"/>
      <c r="AE102" s="139"/>
      <c r="AF102" s="21"/>
      <c r="AG102" s="21"/>
      <c r="AH102" s="21"/>
      <c r="AI102" s="21"/>
      <c r="AJ102" s="21"/>
      <c r="AK102" s="21"/>
      <c r="AL102" s="21"/>
      <c r="AM102" s="21"/>
      <c r="AN102" s="21"/>
      <c r="AO102" s="21"/>
      <c r="AP102" s="21"/>
      <c r="AQ102" s="21"/>
      <c r="AR102" s="21"/>
      <c r="AS102" s="21"/>
      <c r="AT102" s="21"/>
      <c r="AU102" s="21"/>
      <c r="AV102" s="21"/>
      <c r="AW102" s="21"/>
      <c r="AX102" s="21"/>
      <c r="AY102" s="21"/>
      <c r="AZ102" s="21"/>
      <c r="BA102" s="21"/>
      <c r="BB102" s="21"/>
      <c r="BC102" s="21"/>
      <c r="BD102" s="21"/>
      <c r="BE102" s="21"/>
      <c r="BF102" s="21"/>
      <c r="BG102" s="21"/>
      <c r="BH102" s="21"/>
      <c r="BI102" s="21"/>
      <c r="BJ102" s="21"/>
      <c r="BK102" s="21"/>
      <c r="BL102" s="21"/>
      <c r="BM102" s="21"/>
      <c r="BN102" s="21"/>
      <c r="BO102" s="21"/>
      <c r="BP102" s="21"/>
      <c r="BQ102" s="21"/>
      <c r="BR102" s="21"/>
      <c r="BS102" s="21"/>
      <c r="BT102" s="21"/>
      <c r="BU102" s="21"/>
      <c r="BV102" s="21"/>
      <c r="BW102" s="21"/>
      <c r="BX102" s="21"/>
      <c r="BY102" s="21"/>
      <c r="BZ102" s="21"/>
      <c r="CA102" s="21"/>
      <c r="CB102" s="21"/>
      <c r="CC102" s="21"/>
      <c r="CD102" s="21"/>
      <c r="CE102" s="21"/>
      <c r="CF102" s="21"/>
      <c r="CG102" s="21"/>
      <c r="CH102" s="21"/>
      <c r="CI102" s="21"/>
      <c r="CJ102" s="21"/>
      <c r="CK102" s="21"/>
      <c r="CL102" s="21"/>
      <c r="CM102" s="21"/>
      <c r="CN102" s="21"/>
      <c r="CO102" s="21"/>
      <c r="CP102" s="21"/>
      <c r="CQ102" s="21"/>
      <c r="CR102" s="21"/>
      <c r="CS102" s="21"/>
      <c r="CT102" s="21"/>
      <c r="CU102" s="21"/>
      <c r="CV102" s="21"/>
      <c r="CW102" s="21"/>
      <c r="CX102" s="21"/>
      <c r="CY102" s="21"/>
      <c r="CZ102" s="21"/>
      <c r="DA102" s="21"/>
      <c r="DB102" s="21"/>
      <c r="DC102" s="21"/>
      <c r="DD102" s="21"/>
      <c r="DE102" s="21"/>
      <c r="DF102" s="21"/>
      <c r="DG102" s="21"/>
      <c r="DH102" s="21"/>
      <c r="DI102" s="21"/>
      <c r="DJ102" s="21"/>
      <c r="DK102" s="21"/>
      <c r="DL102" s="21"/>
      <c r="DM102" s="21"/>
      <c r="DN102" s="21"/>
      <c r="DO102" s="21"/>
      <c r="DP102" s="21"/>
      <c r="DQ102" s="21"/>
      <c r="DR102" s="21"/>
      <c r="DS102" s="21"/>
      <c r="DT102" s="21"/>
      <c r="DU102" s="21"/>
      <c r="DV102" s="21"/>
      <c r="DW102" s="21"/>
      <c r="DX102" s="21"/>
      <c r="DY102" s="21"/>
      <c r="DZ102" s="21"/>
      <c r="EA102" s="21"/>
      <c r="EB102" s="21"/>
      <c r="EC102" s="21"/>
      <c r="ED102" s="21"/>
      <c r="EE102" s="21"/>
      <c r="EF102" s="21"/>
      <c r="EG102" s="21"/>
      <c r="EH102" s="21"/>
      <c r="EI102" s="21"/>
      <c r="EJ102" s="21"/>
      <c r="EK102" s="21"/>
      <c r="EL102" s="21"/>
      <c r="EM102" s="21"/>
      <c r="EN102" s="21"/>
      <c r="EO102" s="21"/>
      <c r="EP102" s="21"/>
      <c r="EQ102" s="21"/>
      <c r="ER102" s="21"/>
      <c r="ES102" s="21"/>
      <c r="ET102" s="21"/>
      <c r="EU102" s="21"/>
      <c r="EV102" s="21"/>
      <c r="EW102" s="21"/>
      <c r="EX102" s="21"/>
      <c r="EY102" s="21"/>
      <c r="EZ102" s="21"/>
      <c r="FA102" s="21"/>
      <c r="FB102" s="21"/>
      <c r="FC102" s="21"/>
      <c r="FD102" s="21"/>
      <c r="FE102" s="21"/>
      <c r="FF102" s="21"/>
      <c r="FG102" s="21"/>
      <c r="FH102" s="21"/>
      <c r="FI102" s="21"/>
      <c r="FJ102" s="21"/>
      <c r="FK102" s="21"/>
      <c r="FL102" s="21"/>
      <c r="FM102" s="21"/>
      <c r="FN102" s="21"/>
      <c r="FO102" s="21"/>
      <c r="FP102" s="21"/>
      <c r="FQ102" s="21"/>
      <c r="FR102" s="21"/>
      <c r="FS102" s="21"/>
      <c r="FT102" s="21"/>
      <c r="FU102" s="21"/>
      <c r="FV102" s="21"/>
      <c r="FW102" s="21"/>
      <c r="FX102" s="21"/>
      <c r="FY102" s="21"/>
      <c r="FZ102" s="21"/>
      <c r="GA102" s="21"/>
      <c r="GB102" s="21"/>
      <c r="GC102" s="21"/>
      <c r="GD102" s="21"/>
      <c r="GE102" s="21"/>
      <c r="GF102" s="21"/>
      <c r="GG102" s="21"/>
      <c r="GH102" s="21"/>
      <c r="GI102" s="21"/>
      <c r="GJ102" s="21"/>
      <c r="GK102" s="21"/>
      <c r="GL102" s="21"/>
      <c r="GM102" s="21"/>
      <c r="GN102" s="21"/>
      <c r="GO102" s="21"/>
      <c r="GP102" s="21"/>
      <c r="GQ102" s="21"/>
      <c r="GR102" s="21"/>
      <c r="GS102" s="21"/>
      <c r="GT102" s="21"/>
      <c r="GU102" s="21"/>
      <c r="GV102" s="21"/>
      <c r="GW102" s="21"/>
      <c r="GX102" s="21"/>
      <c r="GY102" s="21"/>
      <c r="GZ102" s="21"/>
      <c r="HA102" s="21"/>
      <c r="HB102" s="21"/>
      <c r="HC102" s="21"/>
      <c r="HD102" s="21"/>
      <c r="HE102" s="21"/>
      <c r="HF102" s="21"/>
      <c r="HG102" s="21"/>
      <c r="HH102" s="21"/>
      <c r="HI102" s="21"/>
      <c r="HJ102" s="21"/>
      <c r="HK102" s="21"/>
      <c r="HL102" s="21"/>
      <c r="HM102" s="21"/>
      <c r="HN102" s="21"/>
      <c r="HO102" s="21"/>
      <c r="HP102" s="21"/>
      <c r="HQ102" s="21"/>
      <c r="HR102" s="21"/>
      <c r="HS102" s="21"/>
      <c r="HT102" s="21"/>
      <c r="HU102" s="21"/>
      <c r="HV102" s="21"/>
      <c r="HW102" s="21"/>
      <c r="HX102" s="21"/>
      <c r="HY102" s="21"/>
      <c r="HZ102" s="21"/>
      <c r="IA102" s="21"/>
      <c r="IB102" s="21"/>
      <c r="IC102" s="21"/>
      <c r="ID102" s="21"/>
      <c r="IE102" s="21"/>
      <c r="IF102" s="21"/>
      <c r="IG102" s="21"/>
      <c r="IH102" s="21"/>
      <c r="II102" s="21"/>
      <c r="IJ102" s="21"/>
      <c r="IK102" s="21"/>
      <c r="IL102" s="21"/>
      <c r="IM102" s="21"/>
      <c r="IN102" s="21"/>
    </row>
    <row r="103" spans="1:248" s="24" customFormat="1" ht="63.75" customHeight="1" x14ac:dyDescent="0.2">
      <c r="A103" s="12" t="s">
        <v>48</v>
      </c>
      <c r="B103" s="13" t="s">
        <v>234</v>
      </c>
      <c r="C103" s="14" t="s">
        <v>235</v>
      </c>
      <c r="D103" s="22"/>
      <c r="E103" s="13" t="s">
        <v>236</v>
      </c>
      <c r="F103" s="60"/>
      <c r="G103" s="67"/>
      <c r="H103" s="31"/>
      <c r="I103" s="68">
        <f t="shared" si="28"/>
        <v>0</v>
      </c>
      <c r="J103" s="69">
        <v>60000</v>
      </c>
      <c r="K103" s="17"/>
      <c r="L103" s="81">
        <f t="shared" si="31"/>
        <v>60000</v>
      </c>
      <c r="M103" s="128">
        <f t="shared" si="29"/>
        <v>60000</v>
      </c>
      <c r="N103" s="69"/>
      <c r="O103" s="89" t="s">
        <v>119</v>
      </c>
      <c r="P103" s="91">
        <v>30000</v>
      </c>
      <c r="Q103" s="104"/>
      <c r="R103" s="32"/>
      <c r="S103" s="32"/>
      <c r="T103" s="20"/>
      <c r="U103" s="20"/>
      <c r="V103" s="32"/>
      <c r="W103" s="32"/>
      <c r="X103" s="32"/>
      <c r="Y103" s="32"/>
      <c r="Z103" s="32"/>
      <c r="AA103" s="32"/>
      <c r="AB103" s="105"/>
      <c r="AC103" s="136" t="s">
        <v>454</v>
      </c>
      <c r="AD103" s="138"/>
      <c r="AE103" s="139"/>
      <c r="AF103" s="21"/>
      <c r="AG103" s="21"/>
      <c r="AH103" s="21"/>
      <c r="AI103" s="21"/>
      <c r="AJ103" s="21"/>
      <c r="AK103" s="21"/>
      <c r="AL103" s="21"/>
      <c r="AM103" s="21"/>
      <c r="AN103" s="21"/>
      <c r="AO103" s="21"/>
      <c r="AP103" s="21"/>
      <c r="AQ103" s="21"/>
      <c r="AR103" s="21"/>
      <c r="AS103" s="21"/>
      <c r="AT103" s="21"/>
      <c r="AU103" s="21"/>
      <c r="AV103" s="21"/>
      <c r="AW103" s="21"/>
      <c r="AX103" s="21"/>
      <c r="AY103" s="21"/>
      <c r="AZ103" s="21"/>
      <c r="BA103" s="21"/>
      <c r="BB103" s="21"/>
      <c r="BC103" s="21"/>
      <c r="BD103" s="21"/>
      <c r="BE103" s="21"/>
      <c r="BF103" s="21"/>
      <c r="BG103" s="21"/>
      <c r="BH103" s="21"/>
      <c r="BI103" s="21"/>
      <c r="BJ103" s="21"/>
      <c r="BK103" s="21"/>
      <c r="BL103" s="21"/>
      <c r="BM103" s="21"/>
      <c r="BN103" s="21"/>
      <c r="BO103" s="21"/>
      <c r="BP103" s="21"/>
      <c r="BQ103" s="21"/>
      <c r="BR103" s="21"/>
      <c r="BS103" s="21"/>
      <c r="BT103" s="21"/>
      <c r="BU103" s="21"/>
      <c r="BV103" s="21"/>
      <c r="BW103" s="21"/>
      <c r="BX103" s="21"/>
      <c r="BY103" s="21"/>
      <c r="BZ103" s="21"/>
      <c r="CA103" s="21"/>
      <c r="CB103" s="21"/>
      <c r="CC103" s="21"/>
      <c r="CD103" s="21"/>
      <c r="CE103" s="21"/>
      <c r="CF103" s="21"/>
      <c r="CG103" s="21"/>
      <c r="CH103" s="21"/>
      <c r="CI103" s="21"/>
      <c r="CJ103" s="21"/>
      <c r="CK103" s="21"/>
      <c r="CL103" s="21"/>
      <c r="CM103" s="21"/>
      <c r="CN103" s="21"/>
      <c r="CO103" s="21"/>
      <c r="CP103" s="21"/>
      <c r="CQ103" s="21"/>
      <c r="CR103" s="21"/>
      <c r="CS103" s="21"/>
      <c r="CT103" s="21"/>
      <c r="CU103" s="21"/>
      <c r="CV103" s="21"/>
      <c r="CW103" s="21"/>
      <c r="CX103" s="21"/>
      <c r="CY103" s="21"/>
      <c r="CZ103" s="21"/>
      <c r="DA103" s="21"/>
      <c r="DB103" s="21"/>
      <c r="DC103" s="21"/>
      <c r="DD103" s="21"/>
      <c r="DE103" s="21"/>
      <c r="DF103" s="21"/>
      <c r="DG103" s="21"/>
      <c r="DH103" s="21"/>
      <c r="DI103" s="21"/>
      <c r="DJ103" s="21"/>
      <c r="DK103" s="21"/>
      <c r="DL103" s="21"/>
      <c r="DM103" s="21"/>
      <c r="DN103" s="21"/>
      <c r="DO103" s="21"/>
      <c r="DP103" s="21"/>
      <c r="DQ103" s="21"/>
      <c r="DR103" s="21"/>
      <c r="DS103" s="21"/>
      <c r="DT103" s="21"/>
      <c r="DU103" s="21"/>
      <c r="DV103" s="21"/>
      <c r="DW103" s="21"/>
      <c r="DX103" s="21"/>
      <c r="DY103" s="21"/>
      <c r="DZ103" s="21"/>
      <c r="EA103" s="21"/>
      <c r="EB103" s="21"/>
      <c r="EC103" s="21"/>
      <c r="ED103" s="21"/>
      <c r="EE103" s="21"/>
      <c r="EF103" s="21"/>
      <c r="EG103" s="21"/>
      <c r="EH103" s="21"/>
      <c r="EI103" s="21"/>
      <c r="EJ103" s="21"/>
      <c r="EK103" s="21"/>
      <c r="EL103" s="21"/>
      <c r="EM103" s="21"/>
      <c r="EN103" s="21"/>
      <c r="EO103" s="21"/>
      <c r="EP103" s="21"/>
      <c r="EQ103" s="21"/>
      <c r="ER103" s="21"/>
      <c r="ES103" s="21"/>
      <c r="ET103" s="21"/>
      <c r="EU103" s="21"/>
      <c r="EV103" s="21"/>
      <c r="EW103" s="21"/>
      <c r="EX103" s="21"/>
      <c r="EY103" s="21"/>
      <c r="EZ103" s="21"/>
      <c r="FA103" s="21"/>
      <c r="FB103" s="21"/>
      <c r="FC103" s="21"/>
      <c r="FD103" s="21"/>
      <c r="FE103" s="21"/>
      <c r="FF103" s="21"/>
      <c r="FG103" s="21"/>
      <c r="FH103" s="21"/>
      <c r="FI103" s="21"/>
      <c r="FJ103" s="21"/>
      <c r="FK103" s="21"/>
      <c r="FL103" s="21"/>
      <c r="FM103" s="21"/>
      <c r="FN103" s="21"/>
      <c r="FO103" s="21"/>
      <c r="FP103" s="21"/>
      <c r="FQ103" s="21"/>
      <c r="FR103" s="21"/>
      <c r="FS103" s="21"/>
      <c r="FT103" s="21"/>
      <c r="FU103" s="21"/>
      <c r="FV103" s="21"/>
      <c r="FW103" s="21"/>
      <c r="FX103" s="21"/>
      <c r="FY103" s="21"/>
      <c r="FZ103" s="21"/>
      <c r="GA103" s="21"/>
      <c r="GB103" s="21"/>
      <c r="GC103" s="21"/>
      <c r="GD103" s="21"/>
      <c r="GE103" s="21"/>
      <c r="GF103" s="21"/>
      <c r="GG103" s="21"/>
      <c r="GH103" s="21"/>
      <c r="GI103" s="21"/>
      <c r="GJ103" s="21"/>
      <c r="GK103" s="21"/>
      <c r="GL103" s="21"/>
      <c r="GM103" s="21"/>
      <c r="GN103" s="21"/>
      <c r="GO103" s="21"/>
      <c r="GP103" s="21"/>
      <c r="GQ103" s="21"/>
      <c r="GR103" s="21"/>
      <c r="GS103" s="21"/>
      <c r="GT103" s="21"/>
      <c r="GU103" s="21"/>
      <c r="GV103" s="21"/>
      <c r="GW103" s="21"/>
      <c r="GX103" s="21"/>
      <c r="GY103" s="21"/>
      <c r="GZ103" s="21"/>
      <c r="HA103" s="21"/>
      <c r="HB103" s="21"/>
      <c r="HC103" s="21"/>
      <c r="HD103" s="21"/>
      <c r="HE103" s="21"/>
      <c r="HF103" s="21"/>
      <c r="HG103" s="21"/>
      <c r="HH103" s="21"/>
      <c r="HI103" s="21"/>
      <c r="HJ103" s="21"/>
      <c r="HK103" s="21"/>
      <c r="HL103" s="21"/>
      <c r="HM103" s="21"/>
      <c r="HN103" s="21"/>
      <c r="HO103" s="21"/>
      <c r="HP103" s="21"/>
      <c r="HQ103" s="21"/>
      <c r="HR103" s="21"/>
      <c r="HS103" s="21"/>
      <c r="HT103" s="21"/>
      <c r="HU103" s="21"/>
      <c r="HV103" s="21"/>
      <c r="HW103" s="21"/>
      <c r="HX103" s="21"/>
      <c r="HY103" s="21"/>
      <c r="HZ103" s="21"/>
      <c r="IA103" s="21"/>
      <c r="IB103" s="21"/>
      <c r="IC103" s="21"/>
      <c r="ID103" s="21"/>
      <c r="IE103" s="21"/>
      <c r="IF103" s="21"/>
      <c r="IG103" s="21"/>
      <c r="IH103" s="21"/>
      <c r="II103" s="21"/>
      <c r="IJ103" s="21"/>
      <c r="IK103" s="21"/>
      <c r="IL103" s="21"/>
      <c r="IM103" s="21"/>
      <c r="IN103" s="21"/>
    </row>
    <row r="104" spans="1:248" s="21" customFormat="1" ht="57" x14ac:dyDescent="0.2">
      <c r="A104" s="12" t="s">
        <v>137</v>
      </c>
      <c r="B104" s="13" t="s">
        <v>325</v>
      </c>
      <c r="C104" s="14" t="s">
        <v>398</v>
      </c>
      <c r="D104" s="14"/>
      <c r="E104" s="13" t="s">
        <v>401</v>
      </c>
      <c r="F104" s="60"/>
      <c r="G104" s="67"/>
      <c r="H104" s="16"/>
      <c r="I104" s="68">
        <f t="shared" si="28"/>
        <v>0</v>
      </c>
      <c r="J104" s="69"/>
      <c r="K104" s="17">
        <v>30000</v>
      </c>
      <c r="L104" s="81">
        <f t="shared" si="31"/>
        <v>30000</v>
      </c>
      <c r="M104" s="128">
        <f t="shared" si="29"/>
        <v>30000</v>
      </c>
      <c r="N104" s="69"/>
      <c r="O104" s="18"/>
      <c r="P104" s="81"/>
      <c r="Q104" s="99"/>
      <c r="R104" s="19"/>
      <c r="S104" s="20"/>
      <c r="T104" s="20"/>
      <c r="U104" s="19"/>
      <c r="V104" s="19"/>
      <c r="W104" s="19"/>
      <c r="X104" s="19"/>
      <c r="Y104" s="19"/>
      <c r="Z104" s="19"/>
      <c r="AA104" s="19"/>
      <c r="AB104" s="100"/>
      <c r="AC104" s="137" t="s">
        <v>454</v>
      </c>
      <c r="AD104" s="138"/>
      <c r="AE104" s="139"/>
    </row>
    <row r="105" spans="1:248" s="21" customFormat="1" ht="57" x14ac:dyDescent="0.2">
      <c r="A105" s="12" t="s">
        <v>52</v>
      </c>
      <c r="B105" s="13" t="s">
        <v>473</v>
      </c>
      <c r="C105" s="14" t="s">
        <v>475</v>
      </c>
      <c r="D105" s="14"/>
      <c r="E105" s="13" t="s">
        <v>474</v>
      </c>
      <c r="F105" s="60"/>
      <c r="G105" s="72"/>
      <c r="H105" s="199"/>
      <c r="I105" s="200"/>
      <c r="J105" s="69"/>
      <c r="K105" s="17">
        <v>80000</v>
      </c>
      <c r="L105" s="81">
        <f>J105+K105</f>
        <v>80000</v>
      </c>
      <c r="M105" s="128">
        <f>I105+L105</f>
        <v>80000</v>
      </c>
      <c r="N105" s="69"/>
      <c r="O105" s="17"/>
      <c r="P105" s="81"/>
      <c r="Q105" s="99"/>
      <c r="R105" s="201"/>
      <c r="S105" s="201"/>
      <c r="T105" s="201"/>
      <c r="U105" s="201"/>
      <c r="V105" s="201"/>
      <c r="W105" s="202"/>
      <c r="X105" s="202"/>
      <c r="Y105" s="202"/>
      <c r="Z105" s="202"/>
      <c r="AA105" s="202"/>
      <c r="AB105" s="101"/>
      <c r="AC105" s="136" t="s">
        <v>454</v>
      </c>
      <c r="AD105" s="203"/>
      <c r="AE105" s="204"/>
    </row>
    <row r="106" spans="1:248" s="21" customFormat="1" ht="57.75" thickBot="1" x14ac:dyDescent="0.25">
      <c r="A106" s="12" t="s">
        <v>59</v>
      </c>
      <c r="B106" s="13" t="s">
        <v>346</v>
      </c>
      <c r="C106" s="14" t="s">
        <v>357</v>
      </c>
      <c r="D106" s="14"/>
      <c r="E106" s="13" t="s">
        <v>400</v>
      </c>
      <c r="F106" s="60"/>
      <c r="G106" s="67"/>
      <c r="H106" s="16"/>
      <c r="I106" s="68">
        <f t="shared" si="28"/>
        <v>0</v>
      </c>
      <c r="J106" s="69"/>
      <c r="K106" s="17">
        <v>320000</v>
      </c>
      <c r="L106" s="81">
        <f t="shared" si="31"/>
        <v>320000</v>
      </c>
      <c r="M106" s="128">
        <f t="shared" si="29"/>
        <v>320000</v>
      </c>
      <c r="N106" s="69">
        <v>266560</v>
      </c>
      <c r="O106" s="18" t="s">
        <v>382</v>
      </c>
      <c r="P106" s="81"/>
      <c r="Q106" s="99"/>
      <c r="R106" s="19"/>
      <c r="S106" s="19"/>
      <c r="T106" s="19"/>
      <c r="U106" s="19"/>
      <c r="V106" s="19"/>
      <c r="W106" s="20"/>
      <c r="X106" s="20"/>
      <c r="Y106" s="20"/>
      <c r="Z106" s="20"/>
      <c r="AA106" s="20"/>
      <c r="AB106" s="101"/>
      <c r="AC106" s="136" t="s">
        <v>454</v>
      </c>
      <c r="AD106" s="138"/>
      <c r="AE106" s="139"/>
    </row>
    <row r="107" spans="1:248" s="3" customFormat="1" thickBot="1" x14ac:dyDescent="0.25">
      <c r="A107" s="38" t="s">
        <v>237</v>
      </c>
      <c r="B107" s="39"/>
      <c r="C107" s="40"/>
      <c r="D107" s="41"/>
      <c r="E107" s="42"/>
      <c r="F107" s="58">
        <f t="shared" ref="F107:P107" si="32">SUM(F108:F114)</f>
        <v>0</v>
      </c>
      <c r="G107" s="65">
        <f t="shared" si="32"/>
        <v>7300</v>
      </c>
      <c r="H107" s="43">
        <f t="shared" si="32"/>
        <v>0</v>
      </c>
      <c r="I107" s="71">
        <f t="shared" si="32"/>
        <v>7300</v>
      </c>
      <c r="J107" s="65">
        <f t="shared" si="32"/>
        <v>0</v>
      </c>
      <c r="K107" s="43">
        <f t="shared" si="32"/>
        <v>39000</v>
      </c>
      <c r="L107" s="66">
        <f t="shared" si="32"/>
        <v>39000</v>
      </c>
      <c r="M107" s="66">
        <f t="shared" si="32"/>
        <v>46300</v>
      </c>
      <c r="N107" s="65">
        <f t="shared" si="32"/>
        <v>0</v>
      </c>
      <c r="O107" s="80">
        <f t="shared" si="32"/>
        <v>0</v>
      </c>
      <c r="P107" s="66">
        <f t="shared" si="32"/>
        <v>0</v>
      </c>
      <c r="Q107" s="97"/>
      <c r="R107" s="44"/>
      <c r="S107" s="44"/>
      <c r="T107" s="44"/>
      <c r="U107" s="44"/>
      <c r="V107" s="44"/>
      <c r="W107" s="44"/>
      <c r="X107" s="44"/>
      <c r="Y107" s="44"/>
      <c r="Z107" s="44"/>
      <c r="AA107" s="44"/>
      <c r="AB107" s="98"/>
      <c r="AC107" s="130"/>
      <c r="AD107" s="148"/>
      <c r="AE107" s="149"/>
    </row>
    <row r="108" spans="1:248" s="21" customFormat="1" ht="57" x14ac:dyDescent="0.2">
      <c r="A108" s="12" t="s">
        <v>27</v>
      </c>
      <c r="B108" s="13" t="s">
        <v>238</v>
      </c>
      <c r="C108" s="14" t="s">
        <v>239</v>
      </c>
      <c r="D108" s="22"/>
      <c r="E108" s="13" t="s">
        <v>240</v>
      </c>
      <c r="F108" s="60"/>
      <c r="G108" s="67">
        <v>5500</v>
      </c>
      <c r="H108" s="31"/>
      <c r="I108" s="68">
        <f t="shared" si="28"/>
        <v>5500</v>
      </c>
      <c r="J108" s="69"/>
      <c r="K108" s="17">
        <v>10000</v>
      </c>
      <c r="L108" s="81">
        <f t="shared" ref="L108:L114" si="33">J108+K108</f>
        <v>10000</v>
      </c>
      <c r="M108" s="128">
        <f t="shared" si="29"/>
        <v>15500</v>
      </c>
      <c r="N108" s="69"/>
      <c r="O108" s="18"/>
      <c r="P108" s="81"/>
      <c r="Q108" s="102"/>
      <c r="R108" s="32"/>
      <c r="S108" s="32"/>
      <c r="T108" s="20"/>
      <c r="U108" s="32"/>
      <c r="V108" s="32"/>
      <c r="W108" s="20"/>
      <c r="X108" s="32"/>
      <c r="Y108" s="32"/>
      <c r="Z108" s="20"/>
      <c r="AA108" s="32"/>
      <c r="AB108" s="105"/>
      <c r="AC108" s="136" t="s">
        <v>454</v>
      </c>
      <c r="AD108" s="138"/>
      <c r="AE108" s="139"/>
    </row>
    <row r="109" spans="1:248" s="21" customFormat="1" ht="45" x14ac:dyDescent="0.2">
      <c r="A109" s="12" t="s">
        <v>33</v>
      </c>
      <c r="B109" s="13" t="s">
        <v>241</v>
      </c>
      <c r="C109" s="14" t="s">
        <v>242</v>
      </c>
      <c r="D109" s="22"/>
      <c r="E109" s="13" t="s">
        <v>243</v>
      </c>
      <c r="F109" s="60"/>
      <c r="G109" s="67">
        <v>0</v>
      </c>
      <c r="H109" s="31"/>
      <c r="I109" s="68">
        <f t="shared" si="28"/>
        <v>0</v>
      </c>
      <c r="J109" s="69"/>
      <c r="K109" s="17">
        <v>2000</v>
      </c>
      <c r="L109" s="81">
        <f t="shared" si="33"/>
        <v>2000</v>
      </c>
      <c r="M109" s="128">
        <f t="shared" si="29"/>
        <v>2000</v>
      </c>
      <c r="N109" s="69"/>
      <c r="O109" s="18"/>
      <c r="P109" s="81"/>
      <c r="Q109" s="102"/>
      <c r="R109" s="32"/>
      <c r="S109" s="32"/>
      <c r="T109" s="20"/>
      <c r="U109" s="32"/>
      <c r="V109" s="32"/>
      <c r="W109" s="20"/>
      <c r="X109" s="32"/>
      <c r="Y109" s="32"/>
      <c r="Z109" s="20"/>
      <c r="AA109" s="32"/>
      <c r="AB109" s="105"/>
      <c r="AC109" s="136" t="s">
        <v>455</v>
      </c>
      <c r="AD109" s="138"/>
      <c r="AE109" s="139"/>
    </row>
    <row r="110" spans="1:248" s="21" customFormat="1" ht="45" x14ac:dyDescent="0.2">
      <c r="A110" s="12" t="s">
        <v>39</v>
      </c>
      <c r="B110" s="13" t="s">
        <v>244</v>
      </c>
      <c r="C110" s="14" t="s">
        <v>245</v>
      </c>
      <c r="D110" s="22"/>
      <c r="E110" s="13" t="s">
        <v>243</v>
      </c>
      <c r="F110" s="60"/>
      <c r="G110" s="67">
        <v>1800</v>
      </c>
      <c r="H110" s="31"/>
      <c r="I110" s="68">
        <f t="shared" si="28"/>
        <v>1800</v>
      </c>
      <c r="J110" s="69"/>
      <c r="K110" s="17">
        <v>10000</v>
      </c>
      <c r="L110" s="81">
        <f t="shared" si="33"/>
        <v>10000</v>
      </c>
      <c r="M110" s="128">
        <f t="shared" si="29"/>
        <v>11800</v>
      </c>
      <c r="N110" s="69"/>
      <c r="O110" s="18"/>
      <c r="P110" s="81"/>
      <c r="Q110" s="102"/>
      <c r="R110" s="32"/>
      <c r="S110" s="32"/>
      <c r="T110" s="20"/>
      <c r="U110" s="32"/>
      <c r="V110" s="32"/>
      <c r="W110" s="20"/>
      <c r="X110" s="32"/>
      <c r="Y110" s="32"/>
      <c r="Z110" s="20"/>
      <c r="AA110" s="32"/>
      <c r="AB110" s="105"/>
      <c r="AC110" s="136" t="s">
        <v>455</v>
      </c>
      <c r="AD110" s="138"/>
      <c r="AE110" s="139"/>
    </row>
    <row r="111" spans="1:248" s="21" customFormat="1" ht="57" x14ac:dyDescent="0.2">
      <c r="A111" s="12" t="s">
        <v>43</v>
      </c>
      <c r="B111" s="13" t="s">
        <v>246</v>
      </c>
      <c r="C111" s="14" t="s">
        <v>247</v>
      </c>
      <c r="D111" s="22"/>
      <c r="E111" s="13" t="s">
        <v>243</v>
      </c>
      <c r="F111" s="60"/>
      <c r="G111" s="67">
        <v>0</v>
      </c>
      <c r="H111" s="31"/>
      <c r="I111" s="68">
        <f t="shared" si="28"/>
        <v>0</v>
      </c>
      <c r="J111" s="69"/>
      <c r="K111" s="17">
        <v>5000</v>
      </c>
      <c r="L111" s="81">
        <f t="shared" si="33"/>
        <v>5000</v>
      </c>
      <c r="M111" s="128">
        <f t="shared" si="29"/>
        <v>5000</v>
      </c>
      <c r="N111" s="69"/>
      <c r="O111" s="18"/>
      <c r="P111" s="81"/>
      <c r="Q111" s="102"/>
      <c r="R111" s="32"/>
      <c r="S111" s="32"/>
      <c r="T111" s="20"/>
      <c r="U111" s="32"/>
      <c r="V111" s="32"/>
      <c r="W111" s="20"/>
      <c r="X111" s="32"/>
      <c r="Y111" s="32"/>
      <c r="Z111" s="20"/>
      <c r="AA111" s="32"/>
      <c r="AB111" s="105"/>
      <c r="AC111" s="136" t="s">
        <v>454</v>
      </c>
      <c r="AD111" s="138"/>
      <c r="AE111" s="139"/>
    </row>
    <row r="112" spans="1:248" s="21" customFormat="1" ht="57" x14ac:dyDescent="0.2">
      <c r="A112" s="12" t="s">
        <v>48</v>
      </c>
      <c r="B112" s="13" t="s">
        <v>358</v>
      </c>
      <c r="C112" s="14" t="s">
        <v>396</v>
      </c>
      <c r="D112" s="14"/>
      <c r="E112" s="13" t="s">
        <v>399</v>
      </c>
      <c r="F112" s="60"/>
      <c r="G112" s="67"/>
      <c r="H112" s="16"/>
      <c r="I112" s="68">
        <f>G112-H112</f>
        <v>0</v>
      </c>
      <c r="J112" s="69"/>
      <c r="K112" s="17">
        <v>2000</v>
      </c>
      <c r="L112" s="81">
        <f t="shared" si="33"/>
        <v>2000</v>
      </c>
      <c r="M112" s="128">
        <f t="shared" si="29"/>
        <v>2000</v>
      </c>
      <c r="N112" s="69"/>
      <c r="O112" s="18"/>
      <c r="P112" s="81"/>
      <c r="Q112" s="102"/>
      <c r="R112" s="19"/>
      <c r="S112" s="19"/>
      <c r="T112" s="20"/>
      <c r="U112" s="19"/>
      <c r="V112" s="19"/>
      <c r="W112" s="20"/>
      <c r="X112" s="19"/>
      <c r="Y112" s="19"/>
      <c r="Z112" s="20"/>
      <c r="AA112" s="19"/>
      <c r="AB112" s="100"/>
      <c r="AC112" s="136" t="s">
        <v>454</v>
      </c>
      <c r="AD112" s="138"/>
      <c r="AE112" s="139"/>
    </row>
    <row r="113" spans="1:31" s="21" customFormat="1" ht="57" x14ac:dyDescent="0.2">
      <c r="A113" s="12" t="s">
        <v>137</v>
      </c>
      <c r="B113" s="13" t="s">
        <v>305</v>
      </c>
      <c r="C113" s="14" t="s">
        <v>395</v>
      </c>
      <c r="D113" s="14"/>
      <c r="E113" s="13" t="s">
        <v>404</v>
      </c>
      <c r="F113" s="60"/>
      <c r="G113" s="67"/>
      <c r="H113" s="16"/>
      <c r="I113" s="68">
        <f t="shared" si="28"/>
        <v>0</v>
      </c>
      <c r="J113" s="69"/>
      <c r="K113" s="17">
        <v>5000</v>
      </c>
      <c r="L113" s="81">
        <f t="shared" si="33"/>
        <v>5000</v>
      </c>
      <c r="M113" s="128">
        <f t="shared" si="29"/>
        <v>5000</v>
      </c>
      <c r="N113" s="69"/>
      <c r="O113" s="18"/>
      <c r="P113" s="81"/>
      <c r="Q113" s="102"/>
      <c r="R113" s="19"/>
      <c r="S113" s="19"/>
      <c r="T113" s="20"/>
      <c r="U113" s="19"/>
      <c r="V113" s="19"/>
      <c r="W113" s="20"/>
      <c r="X113" s="19"/>
      <c r="Y113" s="19"/>
      <c r="Z113" s="20"/>
      <c r="AA113" s="19"/>
      <c r="AB113" s="100"/>
      <c r="AC113" s="136" t="s">
        <v>454</v>
      </c>
      <c r="AD113" s="138"/>
      <c r="AE113" s="139"/>
    </row>
    <row r="114" spans="1:31" s="21" customFormat="1" ht="57" x14ac:dyDescent="0.2">
      <c r="A114" s="12" t="s">
        <v>52</v>
      </c>
      <c r="B114" s="13" t="s">
        <v>352</v>
      </c>
      <c r="C114" s="14" t="s">
        <v>405</v>
      </c>
      <c r="D114" s="14"/>
      <c r="E114" s="13" t="s">
        <v>406</v>
      </c>
      <c r="F114" s="60"/>
      <c r="G114" s="67"/>
      <c r="H114" s="16"/>
      <c r="I114" s="68">
        <f t="shared" si="28"/>
        <v>0</v>
      </c>
      <c r="J114" s="69"/>
      <c r="K114" s="17">
        <v>5000</v>
      </c>
      <c r="L114" s="81">
        <f t="shared" si="33"/>
        <v>5000</v>
      </c>
      <c r="M114" s="128">
        <f t="shared" si="29"/>
        <v>5000</v>
      </c>
      <c r="N114" s="69"/>
      <c r="O114" s="18"/>
      <c r="P114" s="81"/>
      <c r="Q114" s="102"/>
      <c r="R114" s="19"/>
      <c r="S114" s="19"/>
      <c r="T114" s="20"/>
      <c r="U114" s="19"/>
      <c r="V114" s="19"/>
      <c r="W114" s="20"/>
      <c r="X114" s="19"/>
      <c r="Y114" s="19"/>
      <c r="Z114" s="20"/>
      <c r="AA114" s="19"/>
      <c r="AB114" s="100"/>
      <c r="AC114" s="136" t="s">
        <v>454</v>
      </c>
      <c r="AD114" s="138"/>
      <c r="AE114" s="139"/>
    </row>
    <row r="115" spans="1:31" s="3" customFormat="1" ht="16.5" thickBot="1" x14ac:dyDescent="0.3">
      <c r="A115" s="45" t="s">
        <v>248</v>
      </c>
      <c r="B115" s="46"/>
      <c r="C115" s="47"/>
      <c r="D115" s="47"/>
      <c r="E115" s="47"/>
      <c r="F115" s="57">
        <f>F116+F127+F132+F136</f>
        <v>0</v>
      </c>
      <c r="G115" s="63">
        <f>G116+G127+G132+G136</f>
        <v>215756.21205206533</v>
      </c>
      <c r="H115" s="48">
        <f>H116+H127+H132+H136</f>
        <v>206609.83400328481</v>
      </c>
      <c r="I115" s="74">
        <f>I116+I127+I132+I136</f>
        <v>9146.3780487804997</v>
      </c>
      <c r="J115" s="63">
        <f>J116+J127+J132+J136</f>
        <v>3000</v>
      </c>
      <c r="K115" s="49">
        <f>K116+K127+K132+K136</f>
        <v>342047.87141475698</v>
      </c>
      <c r="L115" s="79">
        <f>L116+L127+L132+L136</f>
        <v>345047.87141475698</v>
      </c>
      <c r="M115" s="79">
        <f>M116+M127+M132+M136</f>
        <v>354194.24946353748</v>
      </c>
      <c r="N115" s="87">
        <f>N116+N127+N132+N136</f>
        <v>56525</v>
      </c>
      <c r="O115" s="88">
        <f>O116+O127+O132+O136</f>
        <v>0</v>
      </c>
      <c r="P115" s="79">
        <f>P116+P127+P132+P136</f>
        <v>0</v>
      </c>
      <c r="Q115" s="95"/>
      <c r="R115" s="50"/>
      <c r="S115" s="50"/>
      <c r="T115" s="50"/>
      <c r="U115" s="50"/>
      <c r="V115" s="50"/>
      <c r="W115" s="50"/>
      <c r="X115" s="50"/>
      <c r="Y115" s="50"/>
      <c r="Z115" s="50"/>
      <c r="AA115" s="50"/>
      <c r="AB115" s="96"/>
      <c r="AC115" s="129"/>
      <c r="AD115" s="138"/>
      <c r="AE115" s="139"/>
    </row>
    <row r="116" spans="1:31" s="3" customFormat="1" thickBot="1" x14ac:dyDescent="0.25">
      <c r="A116" s="38" t="s">
        <v>249</v>
      </c>
      <c r="B116" s="39"/>
      <c r="C116" s="40"/>
      <c r="D116" s="41"/>
      <c r="E116" s="42"/>
      <c r="F116" s="58"/>
      <c r="G116" s="65">
        <f>SUM(G117:G126)</f>
        <v>194987.71951219515</v>
      </c>
      <c r="H116" s="43">
        <f>SUM(H117:H126)</f>
        <v>194987.85365853659</v>
      </c>
      <c r="I116" s="71">
        <f>SUM(I117:I126)</f>
        <v>-0.13414634145192394</v>
      </c>
      <c r="J116" s="65">
        <f>SUM(J117:J126)</f>
        <v>3000</v>
      </c>
      <c r="K116" s="43">
        <f>SUM(K117:K126)</f>
        <v>260658.35921963505</v>
      </c>
      <c r="L116" s="66">
        <f>SUM(L117:L126)</f>
        <v>263658.35921963502</v>
      </c>
      <c r="M116" s="66">
        <f>SUM(M117:M126)</f>
        <v>263658.22507329361</v>
      </c>
      <c r="N116" s="65">
        <f>SUM(N117:N126)</f>
        <v>0</v>
      </c>
      <c r="O116" s="80">
        <f>SUM(O117:O126)</f>
        <v>0</v>
      </c>
      <c r="P116" s="66">
        <f>SUM(P117:P126)</f>
        <v>0</v>
      </c>
      <c r="Q116" s="97"/>
      <c r="R116" s="44"/>
      <c r="S116" s="44"/>
      <c r="T116" s="44"/>
      <c r="U116" s="44"/>
      <c r="V116" s="44"/>
      <c r="W116" s="44"/>
      <c r="X116" s="44"/>
      <c r="Y116" s="44"/>
      <c r="Z116" s="44"/>
      <c r="AA116" s="44"/>
      <c r="AB116" s="98"/>
      <c r="AC116" s="130"/>
      <c r="AD116" s="148"/>
      <c r="AE116" s="149"/>
    </row>
    <row r="117" spans="1:31" s="21" customFormat="1" ht="90" x14ac:dyDescent="0.2">
      <c r="A117" s="12" t="s">
        <v>27</v>
      </c>
      <c r="B117" s="13" t="s">
        <v>250</v>
      </c>
      <c r="C117" s="14" t="s">
        <v>478</v>
      </c>
      <c r="D117" s="22"/>
      <c r="E117" s="13" t="s">
        <v>251</v>
      </c>
      <c r="F117" s="60"/>
      <c r="G117" s="67">
        <f>98175000/656</f>
        <v>149657.01219512196</v>
      </c>
      <c r="H117" s="31">
        <v>149657</v>
      </c>
      <c r="I117" s="68">
        <f t="shared" si="28"/>
        <v>1.2195121962577105E-2</v>
      </c>
      <c r="J117" s="69"/>
      <c r="K117" s="17">
        <v>138932</v>
      </c>
      <c r="L117" s="81">
        <f t="shared" ref="L117:L126" si="34">J117+K117</f>
        <v>138932</v>
      </c>
      <c r="M117" s="128">
        <f t="shared" si="29"/>
        <v>138932.01219512196</v>
      </c>
      <c r="N117" s="69"/>
      <c r="O117" s="18"/>
      <c r="P117" s="81"/>
      <c r="Q117" s="102"/>
      <c r="R117" s="20"/>
      <c r="S117" s="20"/>
      <c r="T117" s="20"/>
      <c r="U117" s="20"/>
      <c r="V117" s="20"/>
      <c r="W117" s="20"/>
      <c r="X117" s="20"/>
      <c r="Y117" s="20"/>
      <c r="Z117" s="20"/>
      <c r="AA117" s="20"/>
      <c r="AB117" s="101"/>
      <c r="AC117" s="131" t="s">
        <v>460</v>
      </c>
      <c r="AD117" s="138"/>
      <c r="AE117" s="139"/>
    </row>
    <row r="118" spans="1:31" s="21" customFormat="1" ht="30" x14ac:dyDescent="0.2">
      <c r="A118" s="12" t="s">
        <v>33</v>
      </c>
      <c r="B118" s="13" t="s">
        <v>252</v>
      </c>
      <c r="C118" s="14" t="s">
        <v>253</v>
      </c>
      <c r="D118" s="22"/>
      <c r="E118" s="13" t="s">
        <v>254</v>
      </c>
      <c r="F118" s="60"/>
      <c r="G118" s="67">
        <v>11434</v>
      </c>
      <c r="H118" s="31">
        <v>11434</v>
      </c>
      <c r="I118" s="68">
        <f t="shared" si="28"/>
        <v>0</v>
      </c>
      <c r="J118" s="69"/>
      <c r="K118" s="17">
        <v>11433.676292805778</v>
      </c>
      <c r="L118" s="81">
        <f t="shared" si="34"/>
        <v>11433.676292805778</v>
      </c>
      <c r="M118" s="128">
        <f t="shared" si="29"/>
        <v>11433.676292805778</v>
      </c>
      <c r="N118" s="69"/>
      <c r="O118" s="18"/>
      <c r="P118" s="81"/>
      <c r="Q118" s="104"/>
      <c r="R118" s="32"/>
      <c r="S118" s="32"/>
      <c r="T118" s="32"/>
      <c r="U118" s="32"/>
      <c r="V118" s="32"/>
      <c r="W118" s="32"/>
      <c r="X118" s="32"/>
      <c r="Y118" s="32"/>
      <c r="Z118" s="20"/>
      <c r="AA118" s="20"/>
      <c r="AB118" s="105"/>
      <c r="AC118" s="131" t="s">
        <v>255</v>
      </c>
      <c r="AD118" s="138"/>
      <c r="AE118" s="139"/>
    </row>
    <row r="119" spans="1:31" s="21" customFormat="1" ht="45" x14ac:dyDescent="0.2">
      <c r="A119" s="12" t="s">
        <v>39</v>
      </c>
      <c r="B119" s="13" t="s">
        <v>256</v>
      </c>
      <c r="C119" s="14" t="s">
        <v>257</v>
      </c>
      <c r="D119" s="22"/>
      <c r="E119" s="13" t="s">
        <v>258</v>
      </c>
      <c r="F119" s="60"/>
      <c r="G119" s="67">
        <f>5924240/656</f>
        <v>9030.8536585365855</v>
      </c>
      <c r="H119" s="31">
        <v>9031</v>
      </c>
      <c r="I119" s="68">
        <f t="shared" si="28"/>
        <v>-0.14634146341450105</v>
      </c>
      <c r="J119" s="69"/>
      <c r="K119" s="17">
        <f>12000000/656</f>
        <v>18292.682926829268</v>
      </c>
      <c r="L119" s="81">
        <f t="shared" si="34"/>
        <v>18292.682926829268</v>
      </c>
      <c r="M119" s="128">
        <f t="shared" si="29"/>
        <v>18292.536585365851</v>
      </c>
      <c r="N119" s="69"/>
      <c r="O119" s="18"/>
      <c r="P119" s="81"/>
      <c r="Q119" s="102"/>
      <c r="R119" s="20"/>
      <c r="S119" s="32"/>
      <c r="T119" s="32"/>
      <c r="U119" s="32"/>
      <c r="V119" s="32"/>
      <c r="W119" s="32"/>
      <c r="X119" s="32"/>
      <c r="Y119" s="32"/>
      <c r="Z119" s="32"/>
      <c r="AA119" s="32"/>
      <c r="AB119" s="105"/>
      <c r="AC119" s="131" t="s">
        <v>259</v>
      </c>
      <c r="AD119" s="138"/>
      <c r="AE119" s="139"/>
    </row>
    <row r="120" spans="1:31" s="21" customFormat="1" ht="30" x14ac:dyDescent="0.2">
      <c r="A120" s="12" t="s">
        <v>43</v>
      </c>
      <c r="B120" s="13" t="s">
        <v>260</v>
      </c>
      <c r="C120" s="14" t="s">
        <v>261</v>
      </c>
      <c r="D120" s="22"/>
      <c r="E120" s="13" t="s">
        <v>262</v>
      </c>
      <c r="F120" s="60"/>
      <c r="G120" s="67">
        <v>2000</v>
      </c>
      <c r="H120" s="31">
        <v>2000</v>
      </c>
      <c r="I120" s="68">
        <f t="shared" si="28"/>
        <v>0</v>
      </c>
      <c r="J120" s="69"/>
      <c r="K120" s="17">
        <v>5000</v>
      </c>
      <c r="L120" s="81">
        <f t="shared" si="34"/>
        <v>5000</v>
      </c>
      <c r="M120" s="128">
        <f t="shared" si="29"/>
        <v>5000</v>
      </c>
      <c r="N120" s="69"/>
      <c r="O120" s="18"/>
      <c r="P120" s="81"/>
      <c r="Q120" s="102"/>
      <c r="R120" s="20"/>
      <c r="S120" s="32"/>
      <c r="T120" s="32"/>
      <c r="U120" s="32"/>
      <c r="V120" s="32"/>
      <c r="W120" s="32"/>
      <c r="X120" s="32"/>
      <c r="Y120" s="32"/>
      <c r="Z120" s="32"/>
      <c r="AA120" s="32"/>
      <c r="AB120" s="105"/>
      <c r="AC120" s="131" t="s">
        <v>259</v>
      </c>
      <c r="AD120" s="138"/>
      <c r="AE120" s="139"/>
    </row>
    <row r="121" spans="1:31" s="21" customFormat="1" ht="30" x14ac:dyDescent="0.2">
      <c r="A121" s="12" t="s">
        <v>48</v>
      </c>
      <c r="B121" s="13" t="s">
        <v>263</v>
      </c>
      <c r="C121" s="14" t="s">
        <v>264</v>
      </c>
      <c r="D121" s="22"/>
      <c r="E121" s="13" t="s">
        <v>265</v>
      </c>
      <c r="F121" s="60"/>
      <c r="G121" s="67"/>
      <c r="H121" s="31"/>
      <c r="I121" s="68">
        <f t="shared" si="28"/>
        <v>0</v>
      </c>
      <c r="J121" s="69">
        <v>3000</v>
      </c>
      <c r="K121" s="17"/>
      <c r="L121" s="81">
        <f t="shared" si="34"/>
        <v>3000</v>
      </c>
      <c r="M121" s="128">
        <f t="shared" si="29"/>
        <v>3000</v>
      </c>
      <c r="N121" s="69"/>
      <c r="O121" s="18"/>
      <c r="P121" s="81"/>
      <c r="Q121" s="104"/>
      <c r="R121" s="32"/>
      <c r="S121" s="32"/>
      <c r="T121" s="32"/>
      <c r="U121" s="32"/>
      <c r="V121" s="20"/>
      <c r="W121" s="32"/>
      <c r="X121" s="32"/>
      <c r="Y121" s="32"/>
      <c r="Z121" s="32"/>
      <c r="AA121" s="20"/>
      <c r="AB121" s="105"/>
      <c r="AC121" s="131" t="s">
        <v>259</v>
      </c>
      <c r="AD121" s="138"/>
      <c r="AE121" s="139"/>
    </row>
    <row r="122" spans="1:31" s="21" customFormat="1" ht="30" x14ac:dyDescent="0.2">
      <c r="A122" s="12" t="s">
        <v>137</v>
      </c>
      <c r="B122" s="13" t="s">
        <v>306</v>
      </c>
      <c r="C122" s="14" t="s">
        <v>316</v>
      </c>
      <c r="D122" s="22"/>
      <c r="E122" s="13" t="s">
        <v>423</v>
      </c>
      <c r="F122" s="60"/>
      <c r="G122" s="67">
        <f>15000000/656</f>
        <v>22865.853658536584</v>
      </c>
      <c r="H122" s="31">
        <f>15000000/656</f>
        <v>22865.853658536584</v>
      </c>
      <c r="I122" s="68">
        <f t="shared" si="28"/>
        <v>0</v>
      </c>
      <c r="J122" s="69"/>
      <c r="K122" s="17">
        <v>0</v>
      </c>
      <c r="L122" s="81">
        <f t="shared" si="34"/>
        <v>0</v>
      </c>
      <c r="M122" s="128">
        <f t="shared" si="29"/>
        <v>0</v>
      </c>
      <c r="N122" s="69"/>
      <c r="O122" s="18"/>
      <c r="P122" s="81"/>
      <c r="Q122" s="104"/>
      <c r="R122" s="32"/>
      <c r="S122" s="32"/>
      <c r="T122" s="32"/>
      <c r="U122" s="32"/>
      <c r="V122" s="32"/>
      <c r="W122" s="32"/>
      <c r="X122" s="32"/>
      <c r="Y122" s="32"/>
      <c r="Z122" s="32"/>
      <c r="AA122" s="32"/>
      <c r="AB122" s="105"/>
      <c r="AC122" s="131" t="s">
        <v>259</v>
      </c>
      <c r="AD122" s="138"/>
      <c r="AE122" s="139"/>
    </row>
    <row r="123" spans="1:31" s="21" customFormat="1" ht="30" x14ac:dyDescent="0.2">
      <c r="A123" s="12" t="s">
        <v>52</v>
      </c>
      <c r="B123" s="13" t="s">
        <v>342</v>
      </c>
      <c r="C123" s="14" t="s">
        <v>343</v>
      </c>
      <c r="D123" s="14"/>
      <c r="E123" s="13" t="s">
        <v>425</v>
      </c>
      <c r="F123" s="60"/>
      <c r="G123" s="67"/>
      <c r="H123" s="16"/>
      <c r="I123" s="68">
        <f t="shared" si="28"/>
        <v>0</v>
      </c>
      <c r="J123" s="69"/>
      <c r="K123" s="17">
        <v>5000</v>
      </c>
      <c r="L123" s="81">
        <f t="shared" si="34"/>
        <v>5000</v>
      </c>
      <c r="M123" s="128">
        <f t="shared" si="29"/>
        <v>5000</v>
      </c>
      <c r="N123" s="69"/>
      <c r="O123" s="18"/>
      <c r="P123" s="81"/>
      <c r="Q123" s="102"/>
      <c r="R123" s="20"/>
      <c r="S123" s="20"/>
      <c r="T123" s="20"/>
      <c r="U123" s="20"/>
      <c r="V123" s="20"/>
      <c r="W123" s="20"/>
      <c r="X123" s="20"/>
      <c r="Y123" s="20"/>
      <c r="Z123" s="20"/>
      <c r="AA123" s="20"/>
      <c r="AB123" s="101"/>
      <c r="AC123" s="136" t="s">
        <v>456</v>
      </c>
      <c r="AD123" s="138"/>
      <c r="AE123" s="139"/>
    </row>
    <row r="124" spans="1:31" s="21" customFormat="1" ht="30" x14ac:dyDescent="0.2">
      <c r="A124" s="12" t="s">
        <v>59</v>
      </c>
      <c r="B124" s="13" t="s">
        <v>317</v>
      </c>
      <c r="C124" s="14" t="s">
        <v>318</v>
      </c>
      <c r="D124" s="14"/>
      <c r="E124" s="13" t="s">
        <v>424</v>
      </c>
      <c r="F124" s="60"/>
      <c r="G124" s="67"/>
      <c r="H124" s="16"/>
      <c r="I124" s="68">
        <f t="shared" si="28"/>
        <v>0</v>
      </c>
      <c r="J124" s="69"/>
      <c r="K124" s="17">
        <v>2000</v>
      </c>
      <c r="L124" s="81">
        <f t="shared" si="34"/>
        <v>2000</v>
      </c>
      <c r="M124" s="128">
        <f t="shared" si="29"/>
        <v>2000</v>
      </c>
      <c r="N124" s="69"/>
      <c r="O124" s="18"/>
      <c r="P124" s="81"/>
      <c r="Q124" s="102"/>
      <c r="R124" s="20"/>
      <c r="S124" s="19"/>
      <c r="T124" s="19"/>
      <c r="U124" s="19"/>
      <c r="V124" s="19"/>
      <c r="W124" s="19"/>
      <c r="X124" s="19"/>
      <c r="Y124" s="19"/>
      <c r="Z124" s="19"/>
      <c r="AA124" s="19"/>
      <c r="AB124" s="100"/>
      <c r="AC124" s="136" t="s">
        <v>456</v>
      </c>
      <c r="AD124" s="138"/>
      <c r="AE124" s="139"/>
    </row>
    <row r="125" spans="1:31" s="21" customFormat="1" ht="30" x14ac:dyDescent="0.2">
      <c r="A125" s="12" t="s">
        <v>62</v>
      </c>
      <c r="B125" s="13" t="s">
        <v>340</v>
      </c>
      <c r="C125" s="14" t="s">
        <v>334</v>
      </c>
      <c r="D125" s="14"/>
      <c r="E125" s="13" t="s">
        <v>426</v>
      </c>
      <c r="F125" s="60"/>
      <c r="G125" s="67"/>
      <c r="H125" s="16"/>
      <c r="I125" s="68">
        <f t="shared" si="28"/>
        <v>0</v>
      </c>
      <c r="J125" s="69"/>
      <c r="K125" s="17">
        <v>30000</v>
      </c>
      <c r="L125" s="81">
        <f t="shared" si="34"/>
        <v>30000</v>
      </c>
      <c r="M125" s="128">
        <f t="shared" si="29"/>
        <v>30000</v>
      </c>
      <c r="N125" s="69"/>
      <c r="O125" s="18"/>
      <c r="P125" s="81"/>
      <c r="Q125" s="102"/>
      <c r="R125" s="20"/>
      <c r="S125" s="20"/>
      <c r="T125" s="20"/>
      <c r="U125" s="20"/>
      <c r="V125" s="20"/>
      <c r="W125" s="20"/>
      <c r="X125" s="20"/>
      <c r="Y125" s="20"/>
      <c r="Z125" s="20"/>
      <c r="AA125" s="20"/>
      <c r="AB125" s="101"/>
      <c r="AC125" s="136" t="s">
        <v>457</v>
      </c>
      <c r="AD125" s="138"/>
      <c r="AE125" s="139"/>
    </row>
    <row r="126" spans="1:31" s="21" customFormat="1" ht="30.75" thickBot="1" x14ac:dyDescent="0.25">
      <c r="A126" s="12" t="s">
        <v>67</v>
      </c>
      <c r="B126" s="13" t="s">
        <v>476</v>
      </c>
      <c r="C126" s="14" t="s">
        <v>394</v>
      </c>
      <c r="D126" s="14"/>
      <c r="E126" s="13" t="s">
        <v>427</v>
      </c>
      <c r="F126" s="60"/>
      <c r="G126" s="67"/>
      <c r="H126" s="16"/>
      <c r="I126" s="68">
        <f t="shared" si="28"/>
        <v>0</v>
      </c>
      <c r="J126" s="69"/>
      <c r="K126" s="17">
        <v>50000</v>
      </c>
      <c r="L126" s="81">
        <f t="shared" si="34"/>
        <v>50000</v>
      </c>
      <c r="M126" s="128">
        <f t="shared" si="29"/>
        <v>50000</v>
      </c>
      <c r="N126" s="69"/>
      <c r="O126" s="18"/>
      <c r="P126" s="81"/>
      <c r="Q126" s="99"/>
      <c r="R126" s="19"/>
      <c r="S126" s="19"/>
      <c r="T126" s="19"/>
      <c r="U126" s="19"/>
      <c r="V126" s="19"/>
      <c r="W126" s="19"/>
      <c r="X126" s="19"/>
      <c r="Y126" s="20"/>
      <c r="Z126" s="20"/>
      <c r="AA126" s="20"/>
      <c r="AB126" s="101"/>
      <c r="AC126" s="136" t="s">
        <v>457</v>
      </c>
      <c r="AD126" s="138"/>
      <c r="AE126" s="139"/>
    </row>
    <row r="127" spans="1:31" s="3" customFormat="1" thickBot="1" x14ac:dyDescent="0.25">
      <c r="A127" s="38" t="s">
        <v>266</v>
      </c>
      <c r="B127" s="39"/>
      <c r="C127" s="40"/>
      <c r="D127" s="41"/>
      <c r="E127" s="42"/>
      <c r="F127" s="58"/>
      <c r="G127" s="65">
        <f t="shared" ref="G127:P127" si="35">SUM(G128:G131)</f>
        <v>13719.512195121952</v>
      </c>
      <c r="H127" s="43">
        <f t="shared" si="35"/>
        <v>4573</v>
      </c>
      <c r="I127" s="71">
        <f t="shared" si="35"/>
        <v>9146.5121951219517</v>
      </c>
      <c r="J127" s="65">
        <f t="shared" si="35"/>
        <v>0</v>
      </c>
      <c r="K127" s="43">
        <f t="shared" si="35"/>
        <v>15243.170731707316</v>
      </c>
      <c r="L127" s="66">
        <f t="shared" si="35"/>
        <v>15243.170731707316</v>
      </c>
      <c r="M127" s="66">
        <f t="shared" si="35"/>
        <v>24389.682926829264</v>
      </c>
      <c r="N127" s="65">
        <f t="shared" si="35"/>
        <v>56525</v>
      </c>
      <c r="O127" s="80">
        <f t="shared" si="35"/>
        <v>0</v>
      </c>
      <c r="P127" s="66">
        <f t="shared" si="35"/>
        <v>0</v>
      </c>
      <c r="Q127" s="97"/>
      <c r="R127" s="44"/>
      <c r="S127" s="44"/>
      <c r="T127" s="44"/>
      <c r="U127" s="44"/>
      <c r="V127" s="44"/>
      <c r="W127" s="44"/>
      <c r="X127" s="44"/>
      <c r="Y127" s="44"/>
      <c r="Z127" s="44"/>
      <c r="AA127" s="44"/>
      <c r="AB127" s="98"/>
      <c r="AC127" s="130"/>
      <c r="AD127" s="148"/>
      <c r="AE127" s="149"/>
    </row>
    <row r="128" spans="1:31" s="21" customFormat="1" ht="30" x14ac:dyDescent="0.2">
      <c r="A128" s="12" t="s">
        <v>27</v>
      </c>
      <c r="B128" s="13" t="s">
        <v>267</v>
      </c>
      <c r="C128" s="14" t="s">
        <v>393</v>
      </c>
      <c r="D128" s="22"/>
      <c r="E128" s="13" t="s">
        <v>268</v>
      </c>
      <c r="F128" s="60"/>
      <c r="G128" s="67">
        <f>6000000/656</f>
        <v>9146.3414634146338</v>
      </c>
      <c r="H128" s="31"/>
      <c r="I128" s="68">
        <f t="shared" si="28"/>
        <v>9146.3414634146338</v>
      </c>
      <c r="J128" s="69"/>
      <c r="K128" s="17">
        <v>10670</v>
      </c>
      <c r="L128" s="81">
        <f>J128+K128</f>
        <v>10670</v>
      </c>
      <c r="M128" s="128">
        <f t="shared" si="29"/>
        <v>19816.341463414632</v>
      </c>
      <c r="N128" s="69"/>
      <c r="O128" s="18"/>
      <c r="P128" s="81"/>
      <c r="Q128" s="104"/>
      <c r="R128" s="32"/>
      <c r="S128" s="32"/>
      <c r="T128" s="32"/>
      <c r="U128" s="32"/>
      <c r="V128" s="32"/>
      <c r="W128" s="32"/>
      <c r="X128" s="32"/>
      <c r="Y128" s="32"/>
      <c r="Z128" s="32"/>
      <c r="AA128" s="20"/>
      <c r="AB128" s="101"/>
      <c r="AC128" s="136" t="s">
        <v>456</v>
      </c>
      <c r="AD128" s="138"/>
      <c r="AE128" s="139"/>
    </row>
    <row r="129" spans="1:31" s="21" customFormat="1" ht="30" x14ac:dyDescent="0.2">
      <c r="A129" s="12" t="s">
        <v>33</v>
      </c>
      <c r="B129" s="13" t="s">
        <v>269</v>
      </c>
      <c r="C129" s="14" t="s">
        <v>270</v>
      </c>
      <c r="D129" s="22"/>
      <c r="E129" s="13" t="s">
        <v>271</v>
      </c>
      <c r="F129" s="60"/>
      <c r="G129" s="67">
        <f>3000000/656</f>
        <v>4573.1707317073169</v>
      </c>
      <c r="H129" s="31">
        <v>4573</v>
      </c>
      <c r="I129" s="68">
        <f t="shared" si="28"/>
        <v>0.17073170731691789</v>
      </c>
      <c r="J129" s="69"/>
      <c r="K129" s="15">
        <f>3000000/656</f>
        <v>4573.1707317073169</v>
      </c>
      <c r="L129" s="81">
        <f>J129+K129</f>
        <v>4573.1707317073169</v>
      </c>
      <c r="M129" s="128">
        <f t="shared" si="29"/>
        <v>4573.3414634146338</v>
      </c>
      <c r="N129" s="69">
        <f>13300+13300</f>
        <v>26600</v>
      </c>
      <c r="O129" s="18" t="s">
        <v>379</v>
      </c>
      <c r="P129" s="81"/>
      <c r="Q129" s="104"/>
      <c r="R129" s="32"/>
      <c r="S129" s="32"/>
      <c r="T129" s="32"/>
      <c r="U129" s="32"/>
      <c r="V129" s="32"/>
      <c r="W129" s="32"/>
      <c r="X129" s="32"/>
      <c r="Y129" s="32"/>
      <c r="Z129" s="32"/>
      <c r="AA129" s="20"/>
      <c r="AB129" s="101"/>
      <c r="AC129" s="136" t="s">
        <v>456</v>
      </c>
      <c r="AD129" s="138"/>
      <c r="AE129" s="139"/>
    </row>
    <row r="130" spans="1:31" s="21" customFormat="1" ht="30" x14ac:dyDescent="0.2">
      <c r="A130" s="12" t="s">
        <v>39</v>
      </c>
      <c r="B130" s="13" t="s">
        <v>272</v>
      </c>
      <c r="C130" s="14" t="s">
        <v>273</v>
      </c>
      <c r="D130" s="22"/>
      <c r="E130" s="18" t="s">
        <v>428</v>
      </c>
      <c r="F130" s="60"/>
      <c r="G130" s="67"/>
      <c r="H130" s="31"/>
      <c r="I130" s="68">
        <f t="shared" si="28"/>
        <v>0</v>
      </c>
      <c r="J130" s="69"/>
      <c r="K130" s="17"/>
      <c r="L130" s="81">
        <f>J130+K130</f>
        <v>0</v>
      </c>
      <c r="M130" s="128">
        <f t="shared" si="29"/>
        <v>0</v>
      </c>
      <c r="N130" s="69">
        <v>16625</v>
      </c>
      <c r="O130" s="18" t="s">
        <v>380</v>
      </c>
      <c r="P130" s="81"/>
      <c r="Q130" s="104"/>
      <c r="R130" s="32"/>
      <c r="S130" s="20"/>
      <c r="T130" s="32"/>
      <c r="U130" s="32"/>
      <c r="V130" s="32"/>
      <c r="W130" s="20"/>
      <c r="X130" s="32"/>
      <c r="Y130" s="32"/>
      <c r="Z130" s="32"/>
      <c r="AA130" s="20"/>
      <c r="AB130" s="105"/>
      <c r="AC130" s="136" t="s">
        <v>457</v>
      </c>
      <c r="AD130" s="138"/>
      <c r="AE130" s="139"/>
    </row>
    <row r="131" spans="1:31" s="21" customFormat="1" ht="30.75" thickBot="1" x14ac:dyDescent="0.25">
      <c r="A131" s="12" t="s">
        <v>43</v>
      </c>
      <c r="B131" s="13" t="s">
        <v>274</v>
      </c>
      <c r="C131" s="14" t="s">
        <v>275</v>
      </c>
      <c r="D131" s="22"/>
      <c r="E131" s="18" t="s">
        <v>429</v>
      </c>
      <c r="F131" s="60"/>
      <c r="G131" s="67"/>
      <c r="H131" s="31"/>
      <c r="I131" s="68">
        <f t="shared" si="28"/>
        <v>0</v>
      </c>
      <c r="J131" s="69"/>
      <c r="K131" s="17"/>
      <c r="L131" s="81">
        <f>J131+K131</f>
        <v>0</v>
      </c>
      <c r="M131" s="128">
        <f t="shared" si="29"/>
        <v>0</v>
      </c>
      <c r="N131" s="69">
        <v>13300</v>
      </c>
      <c r="O131" s="18" t="s">
        <v>381</v>
      </c>
      <c r="P131" s="81"/>
      <c r="Q131" s="104"/>
      <c r="R131" s="32"/>
      <c r="S131" s="20"/>
      <c r="T131" s="32"/>
      <c r="U131" s="32"/>
      <c r="V131" s="32"/>
      <c r="W131" s="20"/>
      <c r="X131" s="32"/>
      <c r="Y131" s="32"/>
      <c r="Z131" s="32"/>
      <c r="AA131" s="20"/>
      <c r="AB131" s="105"/>
      <c r="AC131" s="136" t="s">
        <v>457</v>
      </c>
      <c r="AD131" s="138"/>
      <c r="AE131" s="139"/>
    </row>
    <row r="132" spans="1:31" s="3" customFormat="1" thickBot="1" x14ac:dyDescent="0.25">
      <c r="A132" s="38" t="s">
        <v>276</v>
      </c>
      <c r="B132" s="39"/>
      <c r="C132" s="40"/>
      <c r="D132" s="41"/>
      <c r="E132" s="42"/>
      <c r="F132" s="58"/>
      <c r="G132" s="65">
        <f t="shared" ref="G132:P132" si="36">SUM(G133:G135)</f>
        <v>4000</v>
      </c>
      <c r="H132" s="43">
        <f t="shared" si="36"/>
        <v>4000</v>
      </c>
      <c r="I132" s="71">
        <f t="shared" si="36"/>
        <v>0</v>
      </c>
      <c r="J132" s="65">
        <f t="shared" si="36"/>
        <v>0</v>
      </c>
      <c r="K132" s="43">
        <f t="shared" si="36"/>
        <v>21000</v>
      </c>
      <c r="L132" s="66">
        <f t="shared" si="36"/>
        <v>21000</v>
      </c>
      <c r="M132" s="66">
        <f t="shared" si="36"/>
        <v>21000</v>
      </c>
      <c r="N132" s="65">
        <f t="shared" si="36"/>
        <v>0</v>
      </c>
      <c r="O132" s="80">
        <f t="shared" si="36"/>
        <v>0</v>
      </c>
      <c r="P132" s="66">
        <f t="shared" si="36"/>
        <v>0</v>
      </c>
      <c r="Q132" s="97"/>
      <c r="R132" s="44"/>
      <c r="S132" s="44"/>
      <c r="T132" s="44"/>
      <c r="U132" s="44"/>
      <c r="V132" s="44"/>
      <c r="W132" s="44"/>
      <c r="X132" s="44"/>
      <c r="Y132" s="44"/>
      <c r="Z132" s="44"/>
      <c r="AA132" s="44"/>
      <c r="AB132" s="98"/>
      <c r="AC132" s="130"/>
      <c r="AD132" s="148"/>
      <c r="AE132" s="149"/>
    </row>
    <row r="133" spans="1:31" s="21" customFormat="1" ht="30" x14ac:dyDescent="0.2">
      <c r="A133" s="12" t="s">
        <v>27</v>
      </c>
      <c r="B133" s="13" t="s">
        <v>277</v>
      </c>
      <c r="C133" s="14" t="s">
        <v>278</v>
      </c>
      <c r="D133" s="22"/>
      <c r="E133" s="13" t="s">
        <v>279</v>
      </c>
      <c r="F133" s="60"/>
      <c r="G133" s="67"/>
      <c r="H133" s="31"/>
      <c r="I133" s="68">
        <f t="shared" si="28"/>
        <v>0</v>
      </c>
      <c r="J133" s="69"/>
      <c r="K133" s="17">
        <v>5000</v>
      </c>
      <c r="L133" s="81">
        <f>J133+K133</f>
        <v>5000</v>
      </c>
      <c r="M133" s="128">
        <f t="shared" si="29"/>
        <v>5000</v>
      </c>
      <c r="N133" s="69"/>
      <c r="O133" s="18"/>
      <c r="P133" s="81"/>
      <c r="Q133" s="102"/>
      <c r="R133" s="32"/>
      <c r="S133" s="32"/>
      <c r="T133" s="20"/>
      <c r="U133" s="32"/>
      <c r="V133" s="32"/>
      <c r="W133" s="20"/>
      <c r="X133" s="32"/>
      <c r="Y133" s="32"/>
      <c r="Z133" s="20"/>
      <c r="AA133" s="32"/>
      <c r="AB133" s="106"/>
      <c r="AC133" s="136" t="s">
        <v>456</v>
      </c>
      <c r="AD133" s="138"/>
      <c r="AE133" s="139"/>
    </row>
    <row r="134" spans="1:31" s="21" customFormat="1" ht="30" x14ac:dyDescent="0.2">
      <c r="A134" s="12" t="s">
        <v>33</v>
      </c>
      <c r="B134" s="13" t="s">
        <v>280</v>
      </c>
      <c r="C134" s="14" t="s">
        <v>281</v>
      </c>
      <c r="D134" s="22"/>
      <c r="E134" s="13" t="s">
        <v>282</v>
      </c>
      <c r="F134" s="60"/>
      <c r="G134" s="67"/>
      <c r="H134" s="31"/>
      <c r="I134" s="68">
        <f t="shared" si="28"/>
        <v>0</v>
      </c>
      <c r="J134" s="69"/>
      <c r="K134" s="17">
        <v>6000</v>
      </c>
      <c r="L134" s="81">
        <f>J134+K134</f>
        <v>6000</v>
      </c>
      <c r="M134" s="128">
        <f t="shared" si="29"/>
        <v>6000</v>
      </c>
      <c r="N134" s="69"/>
      <c r="O134" s="18"/>
      <c r="P134" s="81"/>
      <c r="Q134" s="102"/>
      <c r="R134" s="32"/>
      <c r="S134" s="32"/>
      <c r="T134" s="20"/>
      <c r="U134" s="32"/>
      <c r="V134" s="32"/>
      <c r="W134" s="20"/>
      <c r="X134" s="32"/>
      <c r="Y134" s="32"/>
      <c r="Z134" s="20"/>
      <c r="AA134" s="32"/>
      <c r="AB134" s="106"/>
      <c r="AC134" s="136" t="s">
        <v>456</v>
      </c>
      <c r="AD134" s="138"/>
      <c r="AE134" s="139"/>
    </row>
    <row r="135" spans="1:31" s="21" customFormat="1" ht="30.75" thickBot="1" x14ac:dyDescent="0.25">
      <c r="A135" s="12" t="s">
        <v>39</v>
      </c>
      <c r="B135" s="13" t="s">
        <v>283</v>
      </c>
      <c r="C135" s="14" t="s">
        <v>284</v>
      </c>
      <c r="D135" s="22"/>
      <c r="E135" s="13" t="s">
        <v>285</v>
      </c>
      <c r="F135" s="60"/>
      <c r="G135" s="67">
        <v>4000</v>
      </c>
      <c r="H135" s="31">
        <v>4000</v>
      </c>
      <c r="I135" s="68">
        <f t="shared" si="28"/>
        <v>0</v>
      </c>
      <c r="J135" s="69"/>
      <c r="K135" s="17">
        <v>10000</v>
      </c>
      <c r="L135" s="81">
        <f>J135+K135</f>
        <v>10000</v>
      </c>
      <c r="M135" s="128">
        <f t="shared" si="29"/>
        <v>10000</v>
      </c>
      <c r="N135" s="69"/>
      <c r="O135" s="18"/>
      <c r="P135" s="81"/>
      <c r="Q135" s="102"/>
      <c r="R135" s="32"/>
      <c r="S135" s="32"/>
      <c r="T135" s="20"/>
      <c r="U135" s="32"/>
      <c r="V135" s="32"/>
      <c r="W135" s="20"/>
      <c r="X135" s="32"/>
      <c r="Y135" s="32"/>
      <c r="Z135" s="20"/>
      <c r="AA135" s="32"/>
      <c r="AB135" s="106"/>
      <c r="AC135" s="136" t="s">
        <v>456</v>
      </c>
      <c r="AD135" s="138"/>
      <c r="AE135" s="139"/>
    </row>
    <row r="136" spans="1:31" s="3" customFormat="1" thickBot="1" x14ac:dyDescent="0.25">
      <c r="A136" s="38" t="s">
        <v>286</v>
      </c>
      <c r="B136" s="39"/>
      <c r="C136" s="40"/>
      <c r="D136" s="41"/>
      <c r="E136" s="42"/>
      <c r="F136" s="58"/>
      <c r="G136" s="65">
        <f>SUM(G137:G138)</f>
        <v>3048.9803447482082</v>
      </c>
      <c r="H136" s="43">
        <f>SUM(H137:H138)</f>
        <v>3048.9803447482082</v>
      </c>
      <c r="I136" s="71">
        <f>SUM(I137:I138)</f>
        <v>0</v>
      </c>
      <c r="J136" s="65">
        <f>SUM(J137:J138)</f>
        <v>0</v>
      </c>
      <c r="K136" s="43">
        <f t="shared" ref="K136:P136" si="37">SUM(K137:K144)</f>
        <v>45146.341463414632</v>
      </c>
      <c r="L136" s="66">
        <f t="shared" si="37"/>
        <v>45146.341463414632</v>
      </c>
      <c r="M136" s="66">
        <f t="shared" si="37"/>
        <v>45146.341463414632</v>
      </c>
      <c r="N136" s="65">
        <f t="shared" si="37"/>
        <v>0</v>
      </c>
      <c r="O136" s="80">
        <f t="shared" si="37"/>
        <v>0</v>
      </c>
      <c r="P136" s="66">
        <f t="shared" si="37"/>
        <v>0</v>
      </c>
      <c r="Q136" s="97"/>
      <c r="R136" s="44"/>
      <c r="S136" s="44"/>
      <c r="T136" s="44"/>
      <c r="U136" s="44"/>
      <c r="V136" s="44"/>
      <c r="W136" s="44"/>
      <c r="X136" s="44"/>
      <c r="Y136" s="44"/>
      <c r="Z136" s="44"/>
      <c r="AA136" s="44"/>
      <c r="AB136" s="98"/>
      <c r="AC136" s="130"/>
      <c r="AD136" s="148"/>
      <c r="AE136" s="149"/>
    </row>
    <row r="137" spans="1:31" s="21" customFormat="1" ht="58.5" customHeight="1" x14ac:dyDescent="0.2">
      <c r="A137" s="12" t="s">
        <v>27</v>
      </c>
      <c r="B137" s="13" t="s">
        <v>287</v>
      </c>
      <c r="C137" s="14" t="s">
        <v>421</v>
      </c>
      <c r="D137" s="14" t="s">
        <v>288</v>
      </c>
      <c r="E137" s="13" t="s">
        <v>289</v>
      </c>
      <c r="F137" s="60"/>
      <c r="G137" s="69">
        <v>1524.4901723741041</v>
      </c>
      <c r="H137" s="18">
        <v>1524.4901723741041</v>
      </c>
      <c r="I137" s="68">
        <f>G137-H137</f>
        <v>0</v>
      </c>
      <c r="J137" s="69"/>
      <c r="K137" s="17">
        <v>5500</v>
      </c>
      <c r="L137" s="81">
        <f t="shared" ref="L137:L144" si="38">J137+K137</f>
        <v>5500</v>
      </c>
      <c r="M137" s="128">
        <f t="shared" si="29"/>
        <v>5500</v>
      </c>
      <c r="N137" s="69"/>
      <c r="O137" s="18"/>
      <c r="P137" s="81"/>
      <c r="Q137" s="102"/>
      <c r="R137" s="20"/>
      <c r="S137" s="20"/>
      <c r="T137" s="20"/>
      <c r="U137" s="20"/>
      <c r="V137" s="20"/>
      <c r="W137" s="20"/>
      <c r="X137" s="20"/>
      <c r="Y137" s="20"/>
      <c r="Z137" s="20"/>
      <c r="AA137" s="20"/>
      <c r="AB137" s="101"/>
      <c r="AC137" s="136" t="s">
        <v>432</v>
      </c>
      <c r="AD137" s="138"/>
      <c r="AE137" s="139"/>
    </row>
    <row r="138" spans="1:31" s="21" customFormat="1" ht="45" x14ac:dyDescent="0.2">
      <c r="A138" s="12" t="s">
        <v>33</v>
      </c>
      <c r="B138" s="13" t="s">
        <v>290</v>
      </c>
      <c r="C138" s="14" t="s">
        <v>291</v>
      </c>
      <c r="D138" s="14" t="s">
        <v>288</v>
      </c>
      <c r="E138" s="13" t="s">
        <v>292</v>
      </c>
      <c r="F138" s="60"/>
      <c r="G138" s="69">
        <v>1524.4901723741041</v>
      </c>
      <c r="H138" s="18">
        <v>1524.4901723741041</v>
      </c>
      <c r="I138" s="68">
        <f>G138-H138</f>
        <v>0</v>
      </c>
      <c r="J138" s="69"/>
      <c r="K138" s="17">
        <v>5500</v>
      </c>
      <c r="L138" s="81">
        <f t="shared" si="38"/>
        <v>5500</v>
      </c>
      <c r="M138" s="128">
        <f t="shared" si="29"/>
        <v>5500</v>
      </c>
      <c r="N138" s="69"/>
      <c r="O138" s="18"/>
      <c r="P138" s="81"/>
      <c r="Q138" s="102"/>
      <c r="R138" s="20"/>
      <c r="S138" s="20"/>
      <c r="T138" s="20"/>
      <c r="U138" s="20"/>
      <c r="V138" s="20"/>
      <c r="W138" s="20"/>
      <c r="X138" s="20"/>
      <c r="Y138" s="20"/>
      <c r="Z138" s="20"/>
      <c r="AA138" s="20"/>
      <c r="AB138" s="101"/>
      <c r="AC138" s="136" t="s">
        <v>432</v>
      </c>
      <c r="AD138" s="138"/>
      <c r="AE138" s="139"/>
    </row>
    <row r="139" spans="1:31" s="21" customFormat="1" ht="30" x14ac:dyDescent="0.2">
      <c r="A139" s="12" t="s">
        <v>39</v>
      </c>
      <c r="B139" s="13" t="s">
        <v>448</v>
      </c>
      <c r="C139" s="14" t="s">
        <v>416</v>
      </c>
      <c r="D139" s="22"/>
      <c r="E139" s="13" t="s">
        <v>430</v>
      </c>
      <c r="F139" s="60"/>
      <c r="G139" s="67"/>
      <c r="H139" s="31"/>
      <c r="I139" s="68"/>
      <c r="J139" s="69"/>
      <c r="K139" s="17">
        <f>12000000/656</f>
        <v>18292.682926829268</v>
      </c>
      <c r="L139" s="81">
        <f t="shared" si="38"/>
        <v>18292.682926829268</v>
      </c>
      <c r="M139" s="128">
        <f t="shared" si="29"/>
        <v>18292.682926829268</v>
      </c>
      <c r="N139" s="69"/>
      <c r="O139" s="18"/>
      <c r="P139" s="81"/>
      <c r="Q139" s="104"/>
      <c r="R139" s="20"/>
      <c r="S139" s="20"/>
      <c r="T139" s="32"/>
      <c r="U139" s="32"/>
      <c r="V139" s="32"/>
      <c r="W139" s="32"/>
      <c r="X139" s="32"/>
      <c r="Y139" s="32"/>
      <c r="Z139" s="32"/>
      <c r="AA139" s="32"/>
      <c r="AB139" s="105"/>
      <c r="AC139" s="136" t="s">
        <v>432</v>
      </c>
      <c r="AD139" s="138"/>
      <c r="AE139" s="139"/>
    </row>
    <row r="140" spans="1:31" s="21" customFormat="1" ht="45" x14ac:dyDescent="0.2">
      <c r="A140" s="12" t="s">
        <v>43</v>
      </c>
      <c r="B140" s="13" t="s">
        <v>407</v>
      </c>
      <c r="C140" s="14" t="s">
        <v>410</v>
      </c>
      <c r="D140" s="22"/>
      <c r="E140" s="13" t="s">
        <v>431</v>
      </c>
      <c r="F140" s="60"/>
      <c r="G140" s="67"/>
      <c r="H140" s="31"/>
      <c r="I140" s="68"/>
      <c r="J140" s="69"/>
      <c r="K140" s="17">
        <f>200000/656</f>
        <v>304.8780487804878</v>
      </c>
      <c r="L140" s="81">
        <f t="shared" si="38"/>
        <v>304.8780487804878</v>
      </c>
      <c r="M140" s="128">
        <f t="shared" si="29"/>
        <v>304.8780487804878</v>
      </c>
      <c r="N140" s="69"/>
      <c r="O140" s="18"/>
      <c r="P140" s="81"/>
      <c r="Q140" s="104"/>
      <c r="R140" s="20"/>
      <c r="S140" s="20"/>
      <c r="T140" s="32"/>
      <c r="U140" s="32"/>
      <c r="V140" s="32"/>
      <c r="W140" s="32"/>
      <c r="X140" s="32"/>
      <c r="Y140" s="32"/>
      <c r="Z140" s="32"/>
      <c r="AA140" s="32"/>
      <c r="AB140" s="105"/>
      <c r="AC140" s="136" t="s">
        <v>432</v>
      </c>
      <c r="AD140" s="138"/>
      <c r="AE140" s="139"/>
    </row>
    <row r="141" spans="1:31" s="21" customFormat="1" ht="45" x14ac:dyDescent="0.2">
      <c r="A141" s="12" t="s">
        <v>48</v>
      </c>
      <c r="B141" s="13" t="s">
        <v>408</v>
      </c>
      <c r="C141" s="14" t="s">
        <v>409</v>
      </c>
      <c r="D141" s="22"/>
      <c r="E141" s="13" t="s">
        <v>433</v>
      </c>
      <c r="F141" s="60"/>
      <c r="G141" s="67"/>
      <c r="H141" s="31"/>
      <c r="I141" s="68"/>
      <c r="J141" s="69"/>
      <c r="K141" s="17">
        <f>1000000/656</f>
        <v>1524.3902439024391</v>
      </c>
      <c r="L141" s="81">
        <f t="shared" si="38"/>
        <v>1524.3902439024391</v>
      </c>
      <c r="M141" s="128">
        <f t="shared" si="29"/>
        <v>1524.3902439024391</v>
      </c>
      <c r="N141" s="69"/>
      <c r="O141" s="18"/>
      <c r="P141" s="81"/>
      <c r="Q141" s="102"/>
      <c r="R141" s="32"/>
      <c r="S141" s="32"/>
      <c r="T141" s="32"/>
      <c r="U141" s="32"/>
      <c r="V141" s="32"/>
      <c r="W141" s="32"/>
      <c r="X141" s="32"/>
      <c r="Y141" s="32"/>
      <c r="Z141" s="32"/>
      <c r="AA141" s="32"/>
      <c r="AB141" s="101"/>
      <c r="AC141" s="136" t="s">
        <v>432</v>
      </c>
      <c r="AD141" s="138"/>
      <c r="AE141" s="139"/>
    </row>
    <row r="142" spans="1:31" s="21" customFormat="1" ht="128.25" customHeight="1" x14ac:dyDescent="0.2">
      <c r="A142" s="12" t="s">
        <v>137</v>
      </c>
      <c r="B142" s="13" t="s">
        <v>411</v>
      </c>
      <c r="C142" s="14" t="s">
        <v>434</v>
      </c>
      <c r="D142" s="22"/>
      <c r="E142" s="13" t="s">
        <v>437</v>
      </c>
      <c r="F142" s="60"/>
      <c r="G142" s="67"/>
      <c r="H142" s="31"/>
      <c r="I142" s="68"/>
      <c r="J142" s="69"/>
      <c r="K142" s="17">
        <v>8000</v>
      </c>
      <c r="L142" s="81">
        <f t="shared" si="38"/>
        <v>8000</v>
      </c>
      <c r="M142" s="128">
        <f t="shared" si="29"/>
        <v>8000</v>
      </c>
      <c r="N142" s="69"/>
      <c r="O142" s="18"/>
      <c r="P142" s="81"/>
      <c r="Q142" s="104"/>
      <c r="R142" s="20"/>
      <c r="S142" s="20"/>
      <c r="T142" s="32"/>
      <c r="U142" s="32"/>
      <c r="V142" s="32"/>
      <c r="W142" s="32"/>
      <c r="X142" s="32"/>
      <c r="Y142" s="32"/>
      <c r="Z142" s="32"/>
      <c r="AA142" s="32"/>
      <c r="AB142" s="105"/>
      <c r="AC142" s="136" t="s">
        <v>432</v>
      </c>
      <c r="AD142" s="138"/>
      <c r="AE142" s="139"/>
    </row>
    <row r="143" spans="1:31" s="21" customFormat="1" ht="45" x14ac:dyDescent="0.2">
      <c r="A143" s="12" t="s">
        <v>52</v>
      </c>
      <c r="B143" s="13" t="s">
        <v>412</v>
      </c>
      <c r="C143" s="14" t="s">
        <v>419</v>
      </c>
      <c r="D143" s="22"/>
      <c r="E143" s="13" t="s">
        <v>436</v>
      </c>
      <c r="F143" s="60"/>
      <c r="G143" s="67"/>
      <c r="H143" s="31"/>
      <c r="I143" s="68"/>
      <c r="J143" s="69"/>
      <c r="K143" s="17">
        <v>4500</v>
      </c>
      <c r="L143" s="81">
        <f t="shared" si="38"/>
        <v>4500</v>
      </c>
      <c r="M143" s="128">
        <f t="shared" si="29"/>
        <v>4500</v>
      </c>
      <c r="N143" s="69"/>
      <c r="O143" s="18"/>
      <c r="P143" s="81"/>
      <c r="Q143" s="104"/>
      <c r="R143" s="32"/>
      <c r="S143" s="32"/>
      <c r="T143" s="32"/>
      <c r="U143" s="32"/>
      <c r="V143" s="32"/>
      <c r="W143" s="32"/>
      <c r="X143" s="32"/>
      <c r="Y143" s="20"/>
      <c r="Z143" s="20"/>
      <c r="AA143" s="32"/>
      <c r="AB143" s="105"/>
      <c r="AC143" s="136" t="s">
        <v>432</v>
      </c>
      <c r="AD143" s="138"/>
      <c r="AE143" s="139"/>
    </row>
    <row r="144" spans="1:31" s="21" customFormat="1" ht="45.75" thickBot="1" x14ac:dyDescent="0.25">
      <c r="A144" s="12" t="s">
        <v>59</v>
      </c>
      <c r="B144" s="13" t="s">
        <v>418</v>
      </c>
      <c r="C144" s="14" t="s">
        <v>413</v>
      </c>
      <c r="D144" s="22"/>
      <c r="E144" s="13" t="s">
        <v>435</v>
      </c>
      <c r="F144" s="60"/>
      <c r="G144" s="67"/>
      <c r="H144" s="31"/>
      <c r="I144" s="68"/>
      <c r="J144" s="69"/>
      <c r="K144" s="17">
        <v>1524.3902439024391</v>
      </c>
      <c r="L144" s="81">
        <f t="shared" si="38"/>
        <v>1524.3902439024391</v>
      </c>
      <c r="M144" s="128">
        <f t="shared" ref="M144" si="39">I144+L144</f>
        <v>1524.3902439024391</v>
      </c>
      <c r="N144" s="69"/>
      <c r="O144" s="18"/>
      <c r="P144" s="81"/>
      <c r="Q144" s="104"/>
      <c r="R144" s="32"/>
      <c r="S144" s="32"/>
      <c r="T144" s="32"/>
      <c r="U144" s="32"/>
      <c r="V144" s="32"/>
      <c r="W144" s="32"/>
      <c r="X144" s="32"/>
      <c r="Y144" s="20"/>
      <c r="Z144" s="20"/>
      <c r="AA144" s="32"/>
      <c r="AB144" s="105"/>
      <c r="AC144" s="136" t="s">
        <v>432</v>
      </c>
      <c r="AD144" s="140"/>
      <c r="AE144" s="141"/>
    </row>
    <row r="145" spans="1:30" s="3" customFormat="1" ht="16.5" thickBot="1" x14ac:dyDescent="0.3">
      <c r="A145" s="56"/>
      <c r="B145" s="51"/>
      <c r="C145" s="52" t="s">
        <v>293</v>
      </c>
      <c r="D145" s="53"/>
      <c r="E145" s="54"/>
      <c r="F145" s="55">
        <f>F9+F37+F115+F75</f>
        <v>1597980</v>
      </c>
      <c r="G145" s="77">
        <f>G9+G37+G115+G75</f>
        <v>886389.33191493782</v>
      </c>
      <c r="H145" s="55">
        <f>H9+H37+H115+H75</f>
        <v>371406.73644230922</v>
      </c>
      <c r="I145" s="78">
        <f>I9+I37+I115+I75</f>
        <v>514982.5954726286</v>
      </c>
      <c r="J145" s="77">
        <f>J9+J37+J115+J75</f>
        <v>534542.72406727879</v>
      </c>
      <c r="K145" s="55">
        <f>K9+K37+K115+K75</f>
        <v>1945604.9127225284</v>
      </c>
      <c r="L145" s="78">
        <f>L9+L37+L115+L75</f>
        <v>2460147.6367898071</v>
      </c>
      <c r="M145" s="78">
        <f>M9+M37+M115+M75</f>
        <v>2975130.2322624358</v>
      </c>
      <c r="N145" s="77">
        <f>N9+N37+N115+N75</f>
        <v>1290312.5</v>
      </c>
      <c r="O145" s="55">
        <f>O9+O37+O115+O75</f>
        <v>0</v>
      </c>
      <c r="P145" s="78">
        <f>P9+P37+P115+P75</f>
        <v>451720</v>
      </c>
      <c r="Q145" s="107"/>
      <c r="R145" s="108"/>
      <c r="S145" s="108"/>
      <c r="T145" s="108"/>
      <c r="U145" s="108"/>
      <c r="V145" s="108"/>
      <c r="W145" s="108"/>
      <c r="X145" s="108"/>
      <c r="Y145" s="108"/>
      <c r="Z145" s="108"/>
      <c r="AA145" s="108"/>
      <c r="AB145" s="109"/>
      <c r="AC145" s="86"/>
      <c r="AD145" s="33"/>
    </row>
    <row r="146" spans="1:30" s="3" customFormat="1" ht="14.25" x14ac:dyDescent="0.2">
      <c r="F146" s="34"/>
      <c r="G146" s="35"/>
      <c r="H146" s="35"/>
      <c r="I146" s="35"/>
      <c r="J146" s="35"/>
      <c r="K146" s="35"/>
      <c r="L146" s="36"/>
      <c r="M146" s="36"/>
      <c r="N146" s="36"/>
      <c r="O146" s="37"/>
      <c r="P146" s="33"/>
      <c r="Q146" s="33"/>
      <c r="R146" s="33"/>
      <c r="S146" s="33"/>
      <c r="T146" s="33"/>
      <c r="U146" s="33"/>
      <c r="V146" s="33"/>
      <c r="W146" s="33"/>
      <c r="X146" s="33"/>
      <c r="Y146" s="33"/>
      <c r="Z146" s="33"/>
      <c r="AA146" s="33"/>
      <c r="AB146" s="33"/>
      <c r="AC146" s="33"/>
      <c r="AD146" s="33"/>
    </row>
    <row r="147" spans="1:30" s="3" customFormat="1" ht="14.25" x14ac:dyDescent="0.2">
      <c r="B147" s="110" t="s">
        <v>458</v>
      </c>
      <c r="C147" s="110"/>
      <c r="D147" s="110"/>
      <c r="E147" s="110"/>
      <c r="F147" s="111">
        <f>F145/3700000</f>
        <v>0.43188648648648648</v>
      </c>
      <c r="G147" s="111">
        <f t="shared" ref="G147:P147" si="40">G145/3700000</f>
        <v>0.23956468430133454</v>
      </c>
      <c r="H147" s="111">
        <f t="shared" si="40"/>
        <v>0.10038019903846195</v>
      </c>
      <c r="I147" s="111">
        <f t="shared" si="40"/>
        <v>0.13918448526287258</v>
      </c>
      <c r="J147" s="111">
        <f t="shared" si="40"/>
        <v>0.14447100650466993</v>
      </c>
      <c r="K147" s="111">
        <f t="shared" si="40"/>
        <v>0.52583916560068333</v>
      </c>
      <c r="L147" s="111">
        <f t="shared" si="40"/>
        <v>0.66490476669994791</v>
      </c>
      <c r="M147" s="111">
        <f t="shared" si="40"/>
        <v>0.80408925196282055</v>
      </c>
      <c r="N147" s="111">
        <f t="shared" si="40"/>
        <v>0.34873310810810809</v>
      </c>
      <c r="O147" s="111"/>
      <c r="P147" s="111">
        <f t="shared" si="40"/>
        <v>0.12208648648648648</v>
      </c>
    </row>
    <row r="148" spans="1:30" s="3" customFormat="1" ht="14.25" x14ac:dyDescent="0.2">
      <c r="F148" s="34"/>
      <c r="G148" s="33"/>
    </row>
    <row r="149" spans="1:30" s="3" customFormat="1" ht="14.25" x14ac:dyDescent="0.2">
      <c r="F149" s="34"/>
      <c r="G149" s="33"/>
    </row>
    <row r="150" spans="1:30" s="3" customFormat="1" ht="14.25" x14ac:dyDescent="0.2">
      <c r="F150" s="34"/>
      <c r="G150" s="33"/>
    </row>
    <row r="151" spans="1:30" s="3" customFormat="1" ht="14.25" x14ac:dyDescent="0.2">
      <c r="F151" s="34"/>
      <c r="G151" s="33"/>
      <c r="M151" s="152"/>
    </row>
    <row r="152" spans="1:30" s="3" customFormat="1" ht="14.25" x14ac:dyDescent="0.2">
      <c r="F152" s="34"/>
      <c r="G152" s="33"/>
    </row>
    <row r="153" spans="1:30" s="3" customFormat="1" ht="14.25" x14ac:dyDescent="0.2">
      <c r="F153" s="34"/>
      <c r="G153" s="33"/>
    </row>
  </sheetData>
  <mergeCells count="26">
    <mergeCell ref="AD7:AD8"/>
    <mergeCell ref="AE7:AE8"/>
    <mergeCell ref="AD6:AE6"/>
    <mergeCell ref="P7:P8"/>
    <mergeCell ref="Q7:AB7"/>
    <mergeCell ref="F7:F8"/>
    <mergeCell ref="G7:G8"/>
    <mergeCell ref="H7:H8"/>
    <mergeCell ref="I7:I8"/>
    <mergeCell ref="J7:J8"/>
    <mergeCell ref="A2:B2"/>
    <mergeCell ref="A3:B3"/>
    <mergeCell ref="A4:B4"/>
    <mergeCell ref="A5:B5"/>
    <mergeCell ref="M7:M8"/>
    <mergeCell ref="E7:E8"/>
    <mergeCell ref="J6:AC6"/>
    <mergeCell ref="A7:B8"/>
    <mergeCell ref="C7:C8"/>
    <mergeCell ref="D7:D8"/>
    <mergeCell ref="AC7:AC8"/>
    <mergeCell ref="F6:I6"/>
    <mergeCell ref="K7:K8"/>
    <mergeCell ref="L7:L8"/>
    <mergeCell ref="N7:N8"/>
    <mergeCell ref="O7:O8"/>
  </mergeCells>
  <phoneticPr fontId="21" type="noConversion"/>
  <pageMargins left="0.70866141732283472" right="0.70866141732283472" top="0.74803149606299213" bottom="0.74803149606299213" header="0.31496062992125984" footer="0.31496062992125984"/>
  <pageSetup scale="58" orientation="landscape" r:id="rId1"/>
  <headerFooter>
    <oddFooter>&amp;C&amp;"Helvetica,Regular"&amp;12&amp;K000000&amp;P</oddFooter>
  </headerFooter>
  <rowBreaks count="1" manualBreakCount="1">
    <brk id="56" max="29"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PTBA_CCBAD_2022 f</vt:lpstr>
      <vt:lpstr>'PTBA_CCBAD_2022 f'!Zone_d_impression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2021-02-15T15:50:44Z</cp:lastPrinted>
  <dcterms:created xsi:type="dcterms:W3CDTF">2020-12-24T10:03:20Z</dcterms:created>
  <dcterms:modified xsi:type="dcterms:W3CDTF">2022-04-12T01:36:32Z</dcterms:modified>
</cp:coreProperties>
</file>